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86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'Sheet1'!#REF!</definedName>
  </definedNames>
  <calcPr fullCalcOnLoad="1"/>
</workbook>
</file>

<file path=xl/sharedStrings.xml><?xml version="1.0" encoding="utf-8"?>
<sst xmlns="http://schemas.openxmlformats.org/spreadsheetml/2006/main" count="2105" uniqueCount="308">
  <si>
    <t>DAILY SCORES</t>
  </si>
  <si>
    <t>Pilot</t>
  </si>
  <si>
    <t>Hcp</t>
  </si>
  <si>
    <t xml:space="preserve">Time </t>
  </si>
  <si>
    <t>Raw</t>
  </si>
  <si>
    <t>Ass.</t>
  </si>
  <si>
    <t>Cred</t>
  </si>
  <si>
    <t>Glider</t>
  </si>
  <si>
    <t>Gl Hcp</t>
  </si>
  <si>
    <t>H20</t>
  </si>
  <si>
    <t>Dist</t>
  </si>
  <si>
    <t>hr</t>
  </si>
  <si>
    <t>min</t>
  </si>
  <si>
    <t>sec</t>
  </si>
  <si>
    <t>Speed*</t>
  </si>
  <si>
    <t>Task?</t>
  </si>
  <si>
    <t>Points*</t>
  </si>
  <si>
    <t>Start</t>
  </si>
  <si>
    <t>TP1</t>
  </si>
  <si>
    <t>TP2</t>
  </si>
  <si>
    <t>TP3</t>
  </si>
  <si>
    <t>TP4</t>
  </si>
  <si>
    <t>TP5</t>
  </si>
  <si>
    <t>TP6</t>
  </si>
  <si>
    <t>TP7</t>
  </si>
  <si>
    <t>TP8</t>
  </si>
  <si>
    <t>Finish</t>
  </si>
  <si>
    <t>Notes</t>
  </si>
  <si>
    <t>Quas, Bob</t>
  </si>
  <si>
    <t>cgc</t>
  </si>
  <si>
    <t>Kilian, Herb</t>
  </si>
  <si>
    <t xml:space="preserve">Cochrane, John </t>
  </si>
  <si>
    <t>sweedler</t>
  </si>
  <si>
    <t>Shakman, Michael</t>
  </si>
  <si>
    <t>ASW24</t>
  </si>
  <si>
    <t>Russell, Jeff</t>
  </si>
  <si>
    <t>Ridenour, Neal</t>
  </si>
  <si>
    <t>hinckley</t>
  </si>
  <si>
    <t>dekalb</t>
  </si>
  <si>
    <t>cushing</t>
  </si>
  <si>
    <t>Pikelny, Motti</t>
  </si>
  <si>
    <t>Macys, Bob</t>
  </si>
  <si>
    <t>Konrath, Ray</t>
  </si>
  <si>
    <t>woodlake</t>
  </si>
  <si>
    <t>rochelle</t>
  </si>
  <si>
    <t>bresson</t>
  </si>
  <si>
    <t>Carlson, Rich</t>
  </si>
  <si>
    <t>Ridenour, Ron</t>
  </si>
  <si>
    <t>pontiac</t>
  </si>
  <si>
    <t>Borycki, Marek</t>
  </si>
  <si>
    <t>SZD55</t>
  </si>
  <si>
    <t>DeRosa, John</t>
  </si>
  <si>
    <t>Akerley, Mark</t>
  </si>
  <si>
    <t>Suchanek, Jaroslaw</t>
  </si>
  <si>
    <t>Spitz, Bob</t>
  </si>
  <si>
    <t>Norton, Robert</t>
  </si>
  <si>
    <t>Palmer, Greg</t>
  </si>
  <si>
    <t>Cripps, Nigel</t>
  </si>
  <si>
    <t>CUMULATIVE SCORES</t>
  </si>
  <si>
    <t># FLTS</t>
  </si>
  <si>
    <t>Kroesh, Don</t>
  </si>
  <si>
    <t>Lewis, Curt</t>
  </si>
  <si>
    <t>Youngson, Steve</t>
  </si>
  <si>
    <t>Cumulative scores</t>
  </si>
  <si>
    <t>Gossfeld, Tim</t>
  </si>
  <si>
    <t>Hanford, Ken</t>
  </si>
  <si>
    <t xml:space="preserve">Harrison, John </t>
  </si>
  <si>
    <t>Hayes,Brad</t>
  </si>
  <si>
    <t>Hilary, Denis</t>
  </si>
  <si>
    <t>Quas, Robert</t>
  </si>
  <si>
    <t>Mirza, Adnan</t>
  </si>
  <si>
    <t>Ridenor, Ron</t>
  </si>
  <si>
    <t>Russell, Jeffrey</t>
  </si>
  <si>
    <t>Rydin, Robert</t>
  </si>
  <si>
    <t>Read, Roderick</t>
  </si>
  <si>
    <t>Hcap</t>
  </si>
  <si>
    <t>ASW27B</t>
  </si>
  <si>
    <t>TAT 10 mile radius, 3 hr min</t>
  </si>
  <si>
    <t>Ventus2b</t>
  </si>
  <si>
    <t>landout pontiac</t>
  </si>
  <si>
    <t>ASG29-18</t>
  </si>
  <si>
    <t xml:space="preserve">Hcp speed is the raw speed adjusted by the SSA handicap. This is the speed you would get in an SSA contest. </t>
  </si>
  <si>
    <t xml:space="preserve">Cred speed adjusts for water ballast, distance bonus, and assigned task bonus for NISC.  </t>
  </si>
  <si>
    <t>Points is your cred speed/ max cred speed minus any penalties</t>
  </si>
  <si>
    <t>wooodlake</t>
  </si>
  <si>
    <t>earlville</t>
  </si>
  <si>
    <t>Discus</t>
  </si>
  <si>
    <t>wade</t>
  </si>
  <si>
    <t>SGS1-26</t>
  </si>
  <si>
    <t>landout bushby</t>
  </si>
  <si>
    <t>skydive</t>
  </si>
  <si>
    <t>prairie</t>
  </si>
  <si>
    <t>TAT 2.5 hr min</t>
  </si>
  <si>
    <t>LS4</t>
  </si>
  <si>
    <t>TAT 2.5 hr min -- actual 40.7 mph in 2:22:12</t>
  </si>
  <si>
    <t>ASW29-18</t>
  </si>
  <si>
    <t>TAT 2.5 hr min -- actual35.08 mph in 2:26:57</t>
  </si>
  <si>
    <t xml:space="preserve">43.5 mph in 0:55:55 actual. </t>
  </si>
  <si>
    <t>bushby</t>
  </si>
  <si>
    <t>morris</t>
  </si>
  <si>
    <t>joliet</t>
  </si>
  <si>
    <t>busbhby</t>
  </si>
  <si>
    <t>grandpas</t>
  </si>
  <si>
    <t>rothrock</t>
  </si>
  <si>
    <t>curanda</t>
  </si>
  <si>
    <t>yes, 2:30:00 exactly</t>
  </si>
  <si>
    <t>LS8-15</t>
  </si>
  <si>
    <t>ASW27</t>
  </si>
  <si>
    <t>riley</t>
  </si>
  <si>
    <t>morrisTA</t>
  </si>
  <si>
    <t>dwight</t>
  </si>
  <si>
    <t>hugh</t>
  </si>
  <si>
    <t>egland</t>
  </si>
  <si>
    <t xml:space="preserve"> cgc</t>
  </si>
  <si>
    <t>Quas,  Bob</t>
  </si>
  <si>
    <t>MiniNimbus</t>
  </si>
  <si>
    <t>TAT 2.5 hr min -- actual 52.51 mph in 1:56:53</t>
  </si>
  <si>
    <t>Mininimbus</t>
  </si>
  <si>
    <t>granpas</t>
  </si>
  <si>
    <t xml:space="preserve">dekalb </t>
  </si>
  <si>
    <t>Shakman,Michael</t>
  </si>
  <si>
    <t>ASG29</t>
  </si>
  <si>
    <t>TAT 2.5 hr min, 10, 20 10</t>
  </si>
  <si>
    <t>Ventus 2B</t>
  </si>
  <si>
    <t>Duo Discus</t>
  </si>
  <si>
    <t>prairielake</t>
  </si>
  <si>
    <t>morris TA</t>
  </si>
  <si>
    <t xml:space="preserve">hinckley </t>
  </si>
  <si>
    <t>Macys,   Bob</t>
  </si>
  <si>
    <t>Mini nimbus</t>
  </si>
  <si>
    <t>marshall</t>
  </si>
  <si>
    <t>bushb y</t>
  </si>
  <si>
    <t>sky</t>
  </si>
  <si>
    <t>poplar</t>
  </si>
  <si>
    <t>TAT 2.5 hr min, 15, 20 mi</t>
  </si>
  <si>
    <t>Cochrane, John</t>
  </si>
  <si>
    <t>Lewis, Trace</t>
  </si>
  <si>
    <t>Genesis II</t>
  </si>
  <si>
    <t>Landl, Karl</t>
  </si>
  <si>
    <t>landout dekalb</t>
  </si>
  <si>
    <t xml:space="preserve">Hanford, Ken </t>
  </si>
  <si>
    <t>olson</t>
  </si>
  <si>
    <t>Missed poplar and woodlake by 1 mile!</t>
  </si>
  <si>
    <t>PIK20</t>
  </si>
  <si>
    <t>Actual 39.19 2:25:23</t>
  </si>
  <si>
    <t>Nemec,Joe</t>
  </si>
  <si>
    <t>SGS1-34</t>
  </si>
  <si>
    <t>aero</t>
  </si>
  <si>
    <t>Snyder</t>
  </si>
  <si>
    <t>landout aero</t>
  </si>
  <si>
    <t>Meyer, Andy, and Ed Stokes</t>
  </si>
  <si>
    <t>Blanik L23</t>
  </si>
  <si>
    <t>landings</t>
  </si>
  <si>
    <t>Hurd, Mike</t>
  </si>
  <si>
    <t>PS5</t>
  </si>
  <si>
    <t>landout</t>
  </si>
  <si>
    <t>Weck,Geoff</t>
  </si>
  <si>
    <t>landout woodlake</t>
  </si>
  <si>
    <t>read</t>
  </si>
  <si>
    <t>sky soaring</t>
  </si>
  <si>
    <t xml:space="preserve">salvaged from a longer flight, with landout. </t>
  </si>
  <si>
    <t>Ventus2B</t>
  </si>
  <si>
    <t>illinois</t>
  </si>
  <si>
    <t>dixon</t>
  </si>
  <si>
    <t>AT B</t>
  </si>
  <si>
    <t>LS8-18</t>
  </si>
  <si>
    <t>hectares</t>
  </si>
  <si>
    <t>KuKuk, Jeff</t>
  </si>
  <si>
    <t>PW5</t>
  </si>
  <si>
    <t>classic</t>
  </si>
  <si>
    <t>AT A</t>
  </si>
  <si>
    <t>dekalbTA</t>
  </si>
  <si>
    <t>aurora</t>
  </si>
  <si>
    <t>skydiveTA</t>
  </si>
  <si>
    <t>ATA</t>
  </si>
  <si>
    <t>albertus</t>
  </si>
  <si>
    <t>ATB</t>
  </si>
  <si>
    <t>kendland</t>
  </si>
  <si>
    <t>grtr kkk</t>
  </si>
  <si>
    <t>hendrix</t>
  </si>
  <si>
    <t>diwght</t>
  </si>
  <si>
    <t>kankakee</t>
  </si>
  <si>
    <t>Ventus2</t>
  </si>
  <si>
    <t>greater kkk</t>
  </si>
  <si>
    <t>cgcTA</t>
  </si>
  <si>
    <t>busby</t>
  </si>
  <si>
    <t>springbrook</t>
  </si>
  <si>
    <t>GenesisII</t>
  </si>
  <si>
    <t>prarielk</t>
  </si>
  <si>
    <t>illinois valley</t>
  </si>
  <si>
    <t>morrsTA</t>
  </si>
  <si>
    <t>kentland</t>
  </si>
  <si>
    <t>marshall co</t>
  </si>
  <si>
    <t>beloit</t>
  </si>
  <si>
    <t>DG300</t>
  </si>
  <si>
    <t>rileys</t>
  </si>
  <si>
    <t>greater KKK</t>
  </si>
  <si>
    <t>Kraus, Mike,</t>
  </si>
  <si>
    <t>hinkley</t>
  </si>
  <si>
    <t>whiteside</t>
  </si>
  <si>
    <t>hedrickson</t>
  </si>
  <si>
    <t>Kukuk, Jeff</t>
  </si>
  <si>
    <t>hiickley</t>
  </si>
  <si>
    <t>greaterkk</t>
  </si>
  <si>
    <t xml:space="preserve">meadow </t>
  </si>
  <si>
    <t>cruanda</t>
  </si>
  <si>
    <t>Russelll, Jeff</t>
  </si>
  <si>
    <t>DuoDiscus</t>
  </si>
  <si>
    <t>Kraus, Mike</t>
  </si>
  <si>
    <t>2008 Northern Illinois Contest</t>
  </si>
  <si>
    <t xml:space="preserve">wade </t>
  </si>
  <si>
    <t>Ventus 2b</t>
  </si>
  <si>
    <t>Cochrane, John AT</t>
  </si>
  <si>
    <t>Cochrane, John no AT</t>
  </si>
  <si>
    <t>Kroesch, Don</t>
  </si>
  <si>
    <t>ramme</t>
  </si>
  <si>
    <t>dacy</t>
  </si>
  <si>
    <t>hinckleyTA</t>
  </si>
  <si>
    <t>DG303</t>
  </si>
  <si>
    <t>Nimbus 3 22.9</t>
  </si>
  <si>
    <t>ASG28-18</t>
  </si>
  <si>
    <t>Duo</t>
  </si>
  <si>
    <t>*Actual speed 47.09</t>
  </si>
  <si>
    <t>Dziedzic, Jan</t>
  </si>
  <si>
    <t>niznik</t>
  </si>
  <si>
    <t>grtrkkk</t>
  </si>
  <si>
    <t>gkk</t>
  </si>
  <si>
    <t>ASW28</t>
  </si>
  <si>
    <t>hugh vanvoorst</t>
  </si>
  <si>
    <t>AT=3 hr MAT, pontiac,gkk,rothrock</t>
  </si>
  <si>
    <t>Sptiz, Bob</t>
  </si>
  <si>
    <t>kakkakke</t>
  </si>
  <si>
    <t>meadowcrk</t>
  </si>
  <si>
    <t>bult</t>
  </si>
  <si>
    <t>meadow</t>
  </si>
  <si>
    <t>Macys,Bob</t>
  </si>
  <si>
    <t>TAT</t>
  </si>
  <si>
    <t>greaterkkk</t>
  </si>
  <si>
    <t xml:space="preserve">morris </t>
  </si>
  <si>
    <t>many more turnpoints, but exceed max of 8</t>
  </si>
  <si>
    <t>landout, ,skydive</t>
  </si>
  <si>
    <t>hartnbower</t>
  </si>
  <si>
    <t>Scored as MAT, not assigned</t>
  </si>
  <si>
    <t>Scored as AT</t>
  </si>
  <si>
    <t>deKalb</t>
  </si>
  <si>
    <t>Skydive</t>
  </si>
  <si>
    <t>Borycki,Marek</t>
  </si>
  <si>
    <t>MAT</t>
  </si>
  <si>
    <t>greater kk</t>
  </si>
  <si>
    <t>illvalley</t>
  </si>
  <si>
    <t>landout, cushing</t>
  </si>
  <si>
    <t>Actual speed 44.28</t>
  </si>
  <si>
    <t>MorrisTA</t>
  </si>
  <si>
    <t>Ackerley, Mark</t>
  </si>
  <si>
    <t>skysoaring</t>
  </si>
  <si>
    <t>hendricson</t>
  </si>
  <si>
    <t>Higginson, Bob</t>
  </si>
  <si>
    <t>Claimed task, with illegal morris TA</t>
  </si>
  <si>
    <t>Assigned task</t>
  </si>
  <si>
    <t>With no AT bonus, can use intermediate turnpoints</t>
  </si>
  <si>
    <t>casa</t>
  </si>
  <si>
    <t>skyTA</t>
  </si>
  <si>
    <t>delalb</t>
  </si>
  <si>
    <t xml:space="preserve">Didn't get 1 mile from rileys. </t>
  </si>
  <si>
    <t>AsW24</t>
  </si>
  <si>
    <t>Borycki Marek</t>
  </si>
  <si>
    <t>landout, bult</t>
  </si>
  <si>
    <t>landout, dwight</t>
  </si>
  <si>
    <t>Quas, Bob,</t>
  </si>
  <si>
    <t>Mininimbuss</t>
  </si>
  <si>
    <t>Macys Bob</t>
  </si>
  <si>
    <t xml:space="preserve">rielys </t>
  </si>
  <si>
    <t>without dwight</t>
  </si>
  <si>
    <t>missed dwight, 36 point penalty</t>
  </si>
  <si>
    <t>Kilian,Herb</t>
  </si>
  <si>
    <t>kinckley</t>
  </si>
  <si>
    <t xml:space="preserve">  Notes:Closest fix was   1.20 Miles from turnpoint: 2   - Hinckley.  Recommend penalty of 45 points</t>
  </si>
  <si>
    <t>landout wade</t>
  </si>
  <si>
    <t>landout grandpas</t>
  </si>
  <si>
    <t>Sweedler woodlake 2.5 hr mat</t>
  </si>
  <si>
    <t>Eisenbeiss,Duane</t>
  </si>
  <si>
    <t>ASG29-15</t>
  </si>
  <si>
    <t>hendrckson</t>
  </si>
  <si>
    <t>deklalbTA</t>
  </si>
  <si>
    <t>rley cgc cushing  2 hour MAT</t>
  </si>
  <si>
    <t>Eisenbess,Duane</t>
  </si>
  <si>
    <t>Ls8-15</t>
  </si>
  <si>
    <t>jot</t>
  </si>
  <si>
    <t>szd55</t>
  </si>
  <si>
    <t>Boricky, Marek</t>
  </si>
  <si>
    <t>Eisenbeiss, Duane</t>
  </si>
  <si>
    <t>lansing</t>
  </si>
  <si>
    <t>Meadow 2 hr MAT</t>
  </si>
  <si>
    <t>riely</t>
  </si>
  <si>
    <t>Actually 3d in daily placing but scorer is too lazy to reorder the dailies. Send trace in on time next time!</t>
  </si>
  <si>
    <t>Quas, bob</t>
  </si>
  <si>
    <t>Whole flight</t>
  </si>
  <si>
    <t>assigned part</t>
  </si>
  <si>
    <t>c</t>
  </si>
  <si>
    <t>Akerley,Mark</t>
  </si>
  <si>
    <t>Libelle 301</t>
  </si>
  <si>
    <t>Actual speed 41.54 mph; 1 hr min time NISC</t>
  </si>
  <si>
    <t>30 handicappped miles min NISC</t>
  </si>
  <si>
    <t>2 Hr MAT</t>
  </si>
  <si>
    <t>skydivd</t>
  </si>
  <si>
    <t>aerolk</t>
  </si>
  <si>
    <t>grandpa</t>
  </si>
  <si>
    <t>east troy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</si>
</sst>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[$-409]d\-mmm;@"/>
    <numFmt numFmtId="170" formatCode="[$-409]dddd\,\ mmmm\ dd\,\ yyyy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1" fillId="32" borderId="7" applyNumberFormat="0" applyFont="0" applyAlignment="0" applyProtection="0"/>
    <xf numFmtId="0" fontId="36" fillId="27" borderId="8" applyNumberFormat="0" applyAlignment="0" applyProtection="0"/>
    <xf numFmtId="9" fontId="2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33" borderId="0" xfId="0" applyFont="1" applyFill="1" applyAlignment="1">
      <alignment horizontal="right"/>
    </xf>
    <xf numFmtId="0" fontId="0" fillId="0" borderId="0" xfId="0" applyFont="1" applyAlignment="1">
      <alignment horizontal="left"/>
    </xf>
    <xf numFmtId="0" fontId="0" fillId="34" borderId="0" xfId="0" applyFont="1" applyFill="1" applyAlignment="1">
      <alignment horizontal="right"/>
    </xf>
    <xf numFmtId="16" fontId="0" fillId="0" borderId="0" xfId="0" applyNumberFormat="1" applyFont="1" applyAlignment="1">
      <alignment/>
    </xf>
    <xf numFmtId="168" fontId="0" fillId="0" borderId="0" xfId="0" applyNumberFormat="1" applyFont="1" applyAlignment="1">
      <alignment horizontal="right"/>
    </xf>
    <xf numFmtId="168" fontId="0" fillId="33" borderId="0" xfId="0" applyNumberFormat="1" applyFont="1" applyFill="1" applyAlignment="1">
      <alignment horizontal="right"/>
    </xf>
    <xf numFmtId="168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" fontId="0" fillId="34" borderId="0" xfId="0" applyNumberFormat="1" applyFont="1" applyFill="1" applyAlignment="1">
      <alignment horizontal="right"/>
    </xf>
    <xf numFmtId="1" fontId="0" fillId="0" borderId="0" xfId="0" applyNumberFormat="1" applyFont="1" applyAlignment="1">
      <alignment horizontal="right"/>
    </xf>
    <xf numFmtId="1" fontId="0" fillId="35" borderId="0" xfId="0" applyNumberFormat="1" applyFont="1" applyFill="1" applyAlignment="1">
      <alignment horizontal="right"/>
    </xf>
    <xf numFmtId="168" fontId="0" fillId="33" borderId="0" xfId="0" applyNumberFormat="1" applyFont="1" applyFill="1" applyAlignment="1">
      <alignment/>
    </xf>
    <xf numFmtId="0" fontId="2" fillId="35" borderId="0" xfId="0" applyFont="1" applyFill="1" applyAlignment="1">
      <alignment horizontal="right"/>
    </xf>
    <xf numFmtId="169" fontId="0" fillId="0" borderId="0" xfId="0" applyNumberFormat="1" applyFont="1" applyAlignment="1">
      <alignment horizontal="right"/>
    </xf>
    <xf numFmtId="169" fontId="0" fillId="0" borderId="0" xfId="0" applyNumberFormat="1" applyFont="1" applyAlignment="1">
      <alignment/>
    </xf>
    <xf numFmtId="16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left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32" fillId="0" borderId="0" xfId="53" applyAlignment="1">
      <alignment/>
    </xf>
    <xf numFmtId="1" fontId="0" fillId="0" borderId="0" xfId="53" applyNumberFormat="1" applyFont="1" applyAlignment="1">
      <alignment/>
    </xf>
    <xf numFmtId="1" fontId="0" fillId="0" borderId="10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right"/>
    </xf>
    <xf numFmtId="16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Alignment="1">
      <alignment/>
    </xf>
    <xf numFmtId="1" fontId="0" fillId="34" borderId="0" xfId="0" applyNumberFormat="1" applyFont="1" applyFill="1" applyAlignment="1">
      <alignment/>
    </xf>
    <xf numFmtId="1" fontId="0" fillId="0" borderId="0" xfId="0" applyNumberFormat="1" applyAlignment="1">
      <alignment horizontal="right"/>
    </xf>
    <xf numFmtId="168" fontId="0" fillId="0" borderId="0" xfId="0" applyNumberFormat="1" applyAlignment="1">
      <alignment/>
    </xf>
    <xf numFmtId="16" fontId="0" fillId="0" borderId="0" xfId="0" applyNumberFormat="1" applyAlignment="1">
      <alignment/>
    </xf>
    <xf numFmtId="15" fontId="0" fillId="0" borderId="0" xfId="0" applyNumberFormat="1" applyFont="1" applyAlignment="1">
      <alignment/>
    </xf>
    <xf numFmtId="21" fontId="0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88"/>
  <sheetViews>
    <sheetView tabSelected="1" workbookViewId="0" topLeftCell="A252">
      <pane xSplit="27240" ySplit="11475" topLeftCell="T204" activePane="topLeft" state="split"/>
      <selection pane="topLeft" activeCell="A265" sqref="A265"/>
      <selection pane="topRight" activeCell="U13" sqref="U13"/>
      <selection pane="bottomLeft" activeCell="W211" sqref="W211"/>
      <selection pane="bottomRight" activeCell="T41" sqref="T41"/>
    </sheetView>
  </sheetViews>
  <sheetFormatPr defaultColWidth="9.140625" defaultRowHeight="12.75"/>
  <cols>
    <col min="1" max="1" width="14.57421875" style="1" customWidth="1"/>
    <col min="2" max="2" width="25.421875" style="0" customWidth="1"/>
    <col min="3" max="4" width="11.140625" style="0" customWidth="1"/>
    <col min="5" max="5" width="7.8515625" style="0" customWidth="1"/>
    <col min="6" max="8" width="7.28125" style="0" customWidth="1"/>
    <col min="9" max="9" width="7.57421875" style="0" customWidth="1"/>
    <col min="10" max="10" width="7.7109375" style="0" customWidth="1"/>
    <col min="11" max="11" width="7.00390625" style="0" customWidth="1"/>
    <col min="12" max="12" width="7.57421875" style="0" customWidth="1"/>
    <col min="13" max="13" width="6.8515625" style="0" customWidth="1"/>
    <col min="14" max="14" width="7.28125" style="0" customWidth="1"/>
    <col min="15" max="15" width="7.140625" style="0" customWidth="1"/>
    <col min="16" max="16" width="7.421875" style="0" customWidth="1"/>
    <col min="17" max="17" width="8.28125" style="0" customWidth="1"/>
    <col min="18" max="18" width="10.00390625" style="0" customWidth="1"/>
    <col min="19" max="19" width="9.7109375" style="0" customWidth="1"/>
    <col min="20" max="20" width="9.28125" style="0" customWidth="1"/>
    <col min="21" max="21" width="7.7109375" style="0" customWidth="1"/>
    <col min="22" max="22" width="7.140625" style="0" customWidth="1"/>
    <col min="23" max="23" width="8.28125" style="0" customWidth="1"/>
    <col min="25" max="25" width="7.57421875" style="0" customWidth="1"/>
    <col min="26" max="26" width="7.7109375" style="0" customWidth="1"/>
    <col min="27" max="27" width="8.421875" style="0" customWidth="1"/>
    <col min="29" max="29" width="6.7109375" style="0" customWidth="1"/>
    <col min="30" max="32" width="7.421875" style="0" customWidth="1"/>
    <col min="33" max="33" width="7.140625" style="0" customWidth="1"/>
    <col min="34" max="34" width="7.28125" style="0" customWidth="1"/>
    <col min="35" max="35" width="8.28125" style="0" customWidth="1"/>
  </cols>
  <sheetData>
    <row r="1" spans="2:38" ht="12.75">
      <c r="B1" s="2" t="s">
        <v>209</v>
      </c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2:38" ht="12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spans="2:38" ht="12.75">
      <c r="B3" s="2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</row>
    <row r="4" spans="2:38" ht="12.75">
      <c r="B4" s="3"/>
      <c r="C4" s="3"/>
      <c r="D4" s="3"/>
      <c r="E4" s="3"/>
      <c r="F4" s="3"/>
      <c r="G4" s="3" t="s">
        <v>2</v>
      </c>
      <c r="H4" s="3"/>
      <c r="I4" s="3" t="s">
        <v>3</v>
      </c>
      <c r="J4" s="3"/>
      <c r="K4" s="4" t="s">
        <v>4</v>
      </c>
      <c r="L4" s="3" t="s">
        <v>2</v>
      </c>
      <c r="M4" s="3" t="s">
        <v>5</v>
      </c>
      <c r="N4" s="3" t="s">
        <v>6</v>
      </c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</row>
    <row r="5" spans="2:38" ht="12.75">
      <c r="B5" s="3" t="s">
        <v>1</v>
      </c>
      <c r="C5" s="3" t="s">
        <v>7</v>
      </c>
      <c r="D5" s="28" t="s">
        <v>75</v>
      </c>
      <c r="E5" s="3" t="s">
        <v>9</v>
      </c>
      <c r="F5" s="3" t="s">
        <v>10</v>
      </c>
      <c r="G5" s="3" t="s">
        <v>10</v>
      </c>
      <c r="H5" s="3" t="s">
        <v>11</v>
      </c>
      <c r="I5" s="3" t="s">
        <v>12</v>
      </c>
      <c r="J5" s="3" t="s">
        <v>13</v>
      </c>
      <c r="K5" s="4" t="s">
        <v>14</v>
      </c>
      <c r="L5" s="3" t="s">
        <v>14</v>
      </c>
      <c r="M5" s="3" t="s">
        <v>15</v>
      </c>
      <c r="N5" s="3" t="s">
        <v>14</v>
      </c>
      <c r="O5" s="6" t="s">
        <v>16</v>
      </c>
      <c r="P5" s="3" t="s">
        <v>17</v>
      </c>
      <c r="Q5" s="3" t="s">
        <v>18</v>
      </c>
      <c r="R5" s="3" t="s">
        <v>19</v>
      </c>
      <c r="S5" s="3" t="s">
        <v>20</v>
      </c>
      <c r="T5" s="3" t="s">
        <v>21</v>
      </c>
      <c r="U5" s="3" t="s">
        <v>22</v>
      </c>
      <c r="V5" s="3" t="s">
        <v>23</v>
      </c>
      <c r="W5" s="3" t="s">
        <v>24</v>
      </c>
      <c r="X5" s="3" t="s">
        <v>25</v>
      </c>
      <c r="Y5" s="3" t="s">
        <v>26</v>
      </c>
      <c r="Z5" s="5" t="s">
        <v>27</v>
      </c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</row>
    <row r="6" spans="2:38" ht="12.75">
      <c r="B6" s="3"/>
      <c r="C6" s="5"/>
      <c r="D6" s="3"/>
      <c r="E6" s="3"/>
      <c r="F6" s="3"/>
      <c r="G6" s="3"/>
      <c r="H6" s="3"/>
      <c r="I6" s="3"/>
      <c r="J6" s="3"/>
      <c r="K6" s="4"/>
      <c r="L6" s="3"/>
      <c r="M6" s="3"/>
      <c r="N6" s="3"/>
      <c r="O6" s="6"/>
      <c r="P6" s="3"/>
      <c r="Q6" s="3"/>
      <c r="R6" s="3"/>
      <c r="S6" s="3"/>
      <c r="T6" s="3"/>
      <c r="U6" s="3"/>
      <c r="V6" s="3"/>
      <c r="W6" s="3"/>
      <c r="X6" s="3"/>
      <c r="Y6" s="3"/>
      <c r="Z6" s="5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</row>
    <row r="7" spans="1:38" ht="12.75">
      <c r="A7" s="7">
        <v>39572</v>
      </c>
      <c r="B7" s="28" t="s">
        <v>31</v>
      </c>
      <c r="C7" s="28" t="s">
        <v>76</v>
      </c>
      <c r="D7" s="3">
        <v>0.88</v>
      </c>
      <c r="E7" s="3">
        <v>0</v>
      </c>
      <c r="F7" s="3">
        <v>162.12</v>
      </c>
      <c r="G7" s="8">
        <f aca="true" t="shared" si="0" ref="G7:G13">+(D7*(1-0.04*E7))*F7</f>
        <v>142.6656</v>
      </c>
      <c r="H7" s="3">
        <v>3</v>
      </c>
      <c r="I7" s="3">
        <v>1</v>
      </c>
      <c r="J7" s="3">
        <v>22</v>
      </c>
      <c r="K7" s="9">
        <v>53.63</v>
      </c>
      <c r="L7" s="10">
        <f>+K7*D7</f>
        <v>47.1944</v>
      </c>
      <c r="M7" s="11">
        <v>1</v>
      </c>
      <c r="N7" s="8">
        <f>+K7*D7*(1-0.04*E7)*(1+0.05*MAX(H7+I7/60+J7/3600-1,0))*(1+0.03*$M7)*(H7+I7/60+J7/3600)/(H7+I7/60+J7/3600+1/3)</f>
        <v>48.21028344608137</v>
      </c>
      <c r="O7" s="12">
        <f>1000*(N7/MAX(N$7:N$10))</f>
        <v>1000</v>
      </c>
      <c r="P7" s="28" t="s">
        <v>29</v>
      </c>
      <c r="Q7" s="28" t="s">
        <v>39</v>
      </c>
      <c r="R7" s="28" t="s">
        <v>32</v>
      </c>
      <c r="S7" s="28" t="s">
        <v>48</v>
      </c>
      <c r="T7" s="3"/>
      <c r="U7" s="3"/>
      <c r="V7" s="3"/>
      <c r="W7" s="3"/>
      <c r="X7" s="3"/>
      <c r="Y7" s="3" t="s">
        <v>29</v>
      </c>
      <c r="Z7" s="31" t="s">
        <v>77</v>
      </c>
      <c r="AB7" s="5"/>
      <c r="AC7" s="5"/>
      <c r="AD7" s="1"/>
      <c r="AE7" s="1"/>
      <c r="AF7" s="1"/>
      <c r="AG7" s="1"/>
      <c r="AH7" s="1"/>
      <c r="AI7" s="1"/>
      <c r="AJ7" s="1"/>
      <c r="AK7" s="1"/>
      <c r="AL7" s="1"/>
    </row>
    <row r="8" spans="2:38" ht="12.75">
      <c r="B8" s="28" t="s">
        <v>41</v>
      </c>
      <c r="C8" s="28" t="s">
        <v>78</v>
      </c>
      <c r="D8" s="3">
        <v>0.885</v>
      </c>
      <c r="E8" s="1">
        <v>0</v>
      </c>
      <c r="F8" s="10">
        <v>152.25</v>
      </c>
      <c r="G8" s="8">
        <f t="shared" si="0"/>
        <v>134.74125</v>
      </c>
      <c r="H8" s="3">
        <v>3</v>
      </c>
      <c r="I8" s="3">
        <v>9</v>
      </c>
      <c r="J8" s="3">
        <v>50</v>
      </c>
      <c r="K8" s="15">
        <v>48.12</v>
      </c>
      <c r="L8" s="10">
        <f>+K8*D8</f>
        <v>42.5862</v>
      </c>
      <c r="M8" s="11">
        <v>1</v>
      </c>
      <c r="N8" s="8">
        <f>+K8*D8*(1-0.04*E8)*(1+0.05*MAX(H8+I8/60+J8/3600-1,0))*(1+0.03*$M8)*(H8+I8/60+J8/3600)/(H8+I8/60+J8/3600+1/3)</f>
        <v>43.97644075265489</v>
      </c>
      <c r="O8" s="12">
        <f>1000*(N8/MAX(N$7:N$10))</f>
        <v>912.1796763928668</v>
      </c>
      <c r="P8" s="28" t="s">
        <v>29</v>
      </c>
      <c r="Q8" s="28" t="s">
        <v>39</v>
      </c>
      <c r="R8" s="28" t="s">
        <v>32</v>
      </c>
      <c r="S8" s="28" t="s">
        <v>48</v>
      </c>
      <c r="T8" s="3"/>
      <c r="U8" s="3"/>
      <c r="V8" s="3"/>
      <c r="W8" s="3"/>
      <c r="X8" s="3"/>
      <c r="Y8" s="28" t="s">
        <v>29</v>
      </c>
      <c r="Z8" s="34" t="s">
        <v>77</v>
      </c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 spans="2:38" ht="12.75">
      <c r="B9" s="28" t="s">
        <v>33</v>
      </c>
      <c r="C9" s="28" t="s">
        <v>80</v>
      </c>
      <c r="D9" s="3">
        <v>0.855</v>
      </c>
      <c r="E9" s="1">
        <v>0</v>
      </c>
      <c r="F9" s="10">
        <v>140.88</v>
      </c>
      <c r="G9" s="8">
        <f t="shared" si="0"/>
        <v>120.4524</v>
      </c>
      <c r="H9" s="3">
        <v>3</v>
      </c>
      <c r="I9" s="3">
        <v>8</v>
      </c>
      <c r="J9" s="3">
        <v>6</v>
      </c>
      <c r="K9" s="15">
        <v>44.94</v>
      </c>
      <c r="L9" s="10">
        <f>+K9*D9</f>
        <v>38.4237</v>
      </c>
      <c r="M9" s="11">
        <v>1</v>
      </c>
      <c r="N9" s="8">
        <f>+K9*D9*(1-0.04*E9)*(1+0.05*MAX(H9+I9/60+J9/3600-1,0))*(1+0.03*$M9)*(H9+I9/60+J9/3600)/(H9+I9/60+J9/3600+1/3)</f>
        <v>39.591563573505155</v>
      </c>
      <c r="O9" s="12">
        <f>1000*(N9/MAX(N$7:N$10))</f>
        <v>821.2265256184309</v>
      </c>
      <c r="P9" s="28" t="s">
        <v>29</v>
      </c>
      <c r="Q9" s="28" t="s">
        <v>39</v>
      </c>
      <c r="R9" s="28" t="s">
        <v>32</v>
      </c>
      <c r="S9" s="28" t="s">
        <v>48</v>
      </c>
      <c r="T9" s="3"/>
      <c r="U9" s="3"/>
      <c r="V9" s="3"/>
      <c r="W9" s="3"/>
      <c r="X9" s="3"/>
      <c r="Y9" s="28" t="s">
        <v>29</v>
      </c>
      <c r="Z9" s="5" t="s">
        <v>77</v>
      </c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2:38" ht="12.75">
      <c r="B10" s="28" t="s">
        <v>52</v>
      </c>
      <c r="C10" s="28" t="s">
        <v>86</v>
      </c>
      <c r="D10" s="3">
        <v>0.939</v>
      </c>
      <c r="E10" s="1">
        <v>0</v>
      </c>
      <c r="F10" s="10">
        <v>62.99</v>
      </c>
      <c r="G10" s="8">
        <f t="shared" si="0"/>
        <v>59.14761</v>
      </c>
      <c r="H10" s="3">
        <v>1</v>
      </c>
      <c r="I10" s="3">
        <v>21</v>
      </c>
      <c r="J10" s="3">
        <v>58</v>
      </c>
      <c r="K10" s="15">
        <v>46.11</v>
      </c>
      <c r="L10" s="10">
        <f>+K10*D10</f>
        <v>43.29729</v>
      </c>
      <c r="M10" s="11">
        <v>1</v>
      </c>
      <c r="N10" s="8">
        <f>+K10*D10*(1-0.04*E10)*(1+0.05*MAX(H10+I10/60+J10/3600-1,0))*(1+0.03*$M10)*(H10+I10/60+J10/3600)/(H10+I10/60+J10/3600+1/3)</f>
        <v>36.50523126502111</v>
      </c>
      <c r="O10" s="12">
        <f>1000*(N10/MAX(N$7:N$10))</f>
        <v>757.2083932227603</v>
      </c>
      <c r="P10" s="28" t="s">
        <v>37</v>
      </c>
      <c r="Q10" s="28" t="s">
        <v>84</v>
      </c>
      <c r="R10" s="28" t="s">
        <v>85</v>
      </c>
      <c r="S10" s="28" t="s">
        <v>87</v>
      </c>
      <c r="T10" s="28" t="s">
        <v>38</v>
      </c>
      <c r="U10" s="3"/>
      <c r="V10" s="3"/>
      <c r="W10" s="3"/>
      <c r="X10" s="3"/>
      <c r="Y10" s="28" t="s">
        <v>37</v>
      </c>
      <c r="Z10" s="5" t="s">
        <v>77</v>
      </c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2:38" ht="12.75">
      <c r="B11" s="28" t="s">
        <v>42</v>
      </c>
      <c r="C11" s="28" t="s">
        <v>34</v>
      </c>
      <c r="D11" s="3">
        <v>0.94</v>
      </c>
      <c r="E11" s="1">
        <v>0</v>
      </c>
      <c r="F11" s="10">
        <v>76.26</v>
      </c>
      <c r="G11" s="8">
        <f t="shared" si="0"/>
        <v>71.6844</v>
      </c>
      <c r="H11" s="3">
        <v>1</v>
      </c>
      <c r="I11" s="3">
        <v>47</v>
      </c>
      <c r="J11" s="3">
        <v>46</v>
      </c>
      <c r="K11" s="15">
        <v>42.46</v>
      </c>
      <c r="L11" s="10">
        <f>+K11*D11</f>
        <v>39.9124</v>
      </c>
      <c r="M11" s="11">
        <v>0</v>
      </c>
      <c r="N11" s="8">
        <f>+K11*D11*(1-0.04*E11)*(1+0.05*MAX(H11+I11/60+J11/3600-1,0))*(1+0.03*$M11)*(H11+I11/60+J11/3600)/(H11+I11/60+J11/3600+1/3)</f>
        <v>35.00474048557556</v>
      </c>
      <c r="O11" s="12">
        <f>1000*(N11/MAX(N$7:N$10))</f>
        <v>726.0845193894171</v>
      </c>
      <c r="P11" s="28" t="s">
        <v>37</v>
      </c>
      <c r="Q11" s="28" t="s">
        <v>43</v>
      </c>
      <c r="R11" s="28" t="s">
        <v>38</v>
      </c>
      <c r="S11" s="28" t="s">
        <v>44</v>
      </c>
      <c r="T11" s="28" t="s">
        <v>45</v>
      </c>
      <c r="U11" s="3"/>
      <c r="V11" s="3"/>
      <c r="W11" s="3"/>
      <c r="X11" s="3"/>
      <c r="Y11" s="28" t="s">
        <v>37</v>
      </c>
      <c r="Z11" s="5" t="s">
        <v>77</v>
      </c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1:26" ht="12.75">
      <c r="A12"/>
      <c r="B12" s="28" t="s">
        <v>49</v>
      </c>
      <c r="C12" s="28" t="s">
        <v>50</v>
      </c>
      <c r="D12" s="3">
        <v>0.941</v>
      </c>
      <c r="E12" s="3">
        <v>0</v>
      </c>
      <c r="F12" s="10">
        <v>94.6</v>
      </c>
      <c r="G12" s="8">
        <f t="shared" si="0"/>
        <v>89.01859999999999</v>
      </c>
      <c r="H12" s="3"/>
      <c r="I12" s="3"/>
      <c r="J12" s="3"/>
      <c r="K12" s="4"/>
      <c r="L12" s="10"/>
      <c r="M12" s="3"/>
      <c r="O12" s="35">
        <f>MIN(600*(G12/MAX(G7:G11)),1000)</f>
        <v>374.38008882309396</v>
      </c>
      <c r="P12" s="28" t="s">
        <v>29</v>
      </c>
      <c r="Q12" s="28" t="s">
        <v>39</v>
      </c>
      <c r="R12" s="28" t="s">
        <v>32</v>
      </c>
      <c r="S12" s="28" t="s">
        <v>48</v>
      </c>
      <c r="T12" s="32"/>
      <c r="U12" s="32"/>
      <c r="V12" s="32"/>
      <c r="W12" s="32"/>
      <c r="X12" s="32"/>
      <c r="Y12" s="3"/>
      <c r="Z12" s="5" t="s">
        <v>79</v>
      </c>
    </row>
    <row r="13" spans="2:38" ht="12.75">
      <c r="B13" s="28" t="s">
        <v>28</v>
      </c>
      <c r="C13" s="28" t="s">
        <v>88</v>
      </c>
      <c r="D13" s="3">
        <v>1.6</v>
      </c>
      <c r="E13" s="3">
        <v>0</v>
      </c>
      <c r="F13" s="10"/>
      <c r="G13" s="8">
        <f t="shared" si="0"/>
        <v>0</v>
      </c>
      <c r="H13" s="3"/>
      <c r="I13" s="3"/>
      <c r="J13" s="3"/>
      <c r="K13" s="9"/>
      <c r="L13" s="10"/>
      <c r="M13" s="11"/>
      <c r="N13" s="8"/>
      <c r="O13" s="12"/>
      <c r="P13" s="3"/>
      <c r="Q13" s="3"/>
      <c r="R13" s="3"/>
      <c r="S13" s="3"/>
      <c r="T13" s="3"/>
      <c r="U13" s="3"/>
      <c r="V13" s="3"/>
      <c r="W13" s="3"/>
      <c r="X13" s="3"/>
      <c r="Y13" s="3"/>
      <c r="Z13" s="31" t="s">
        <v>89</v>
      </c>
      <c r="AB13" s="3"/>
      <c r="AC13" s="1"/>
      <c r="AD13" s="1"/>
      <c r="AE13" s="1"/>
      <c r="AF13" s="1"/>
      <c r="AG13" s="1"/>
      <c r="AH13" s="1"/>
      <c r="AI13" s="1"/>
      <c r="AJ13" s="1"/>
      <c r="AK13" s="1"/>
      <c r="AL13" s="1"/>
    </row>
    <row r="14" spans="2:38" ht="12.75">
      <c r="B14" s="3"/>
      <c r="C14" s="5"/>
      <c r="D14" s="3"/>
      <c r="E14" s="3"/>
      <c r="F14" s="10"/>
      <c r="G14" s="8"/>
      <c r="H14" s="3"/>
      <c r="I14" s="3"/>
      <c r="J14" s="3"/>
      <c r="K14" s="9"/>
      <c r="L14" s="10"/>
      <c r="M14" s="11"/>
      <c r="N14" s="8"/>
      <c r="O14" s="12"/>
      <c r="P14" s="5"/>
      <c r="Q14" s="5"/>
      <c r="R14" s="5"/>
      <c r="S14" s="5"/>
      <c r="T14" s="5"/>
      <c r="U14" s="5"/>
      <c r="V14" s="5"/>
      <c r="W14" s="5"/>
      <c r="X14" s="5"/>
      <c r="Y14" s="5"/>
      <c r="Z14" s="3"/>
      <c r="AB14" s="3"/>
      <c r="AC14" s="1"/>
      <c r="AD14" s="1"/>
      <c r="AE14" s="1"/>
      <c r="AF14" s="1"/>
      <c r="AG14" s="1"/>
      <c r="AH14" s="1"/>
      <c r="AI14" s="1"/>
      <c r="AJ14" s="1"/>
      <c r="AK14" s="1"/>
      <c r="AL14" s="1"/>
    </row>
    <row r="15" spans="1:38" ht="12.75">
      <c r="A15" s="7">
        <v>39584</v>
      </c>
      <c r="B15" s="28" t="s">
        <v>47</v>
      </c>
      <c r="C15" s="33" t="s">
        <v>107</v>
      </c>
      <c r="D15" s="3">
        <v>0.88</v>
      </c>
      <c r="E15" s="3">
        <v>0</v>
      </c>
      <c r="F15" s="10">
        <v>89.46</v>
      </c>
      <c r="G15" s="8">
        <f>+(D15*(1-0.04*E15))*F15</f>
        <v>78.7248</v>
      </c>
      <c r="H15" s="3">
        <v>1</v>
      </c>
      <c r="I15" s="3">
        <v>36</v>
      </c>
      <c r="J15" s="3">
        <v>16</v>
      </c>
      <c r="K15" s="9">
        <v>55.76</v>
      </c>
      <c r="L15" s="10">
        <f>+K15*D15</f>
        <v>49.068799999999996</v>
      </c>
      <c r="M15" s="11">
        <v>1</v>
      </c>
      <c r="N15" s="8">
        <f>+K15*D15*(1-0.04*E15)*(1+0.05*MAX(H15+I15/60+J15/3600-1,0))*(1+0.03*$M15)*(H15+I15/60+J15/3600)/(H15+I15/60+J15/3600+1/3)</f>
        <v>43.111614590695204</v>
      </c>
      <c r="O15" s="12">
        <f>1000*(N15/MAX(N$15:N$18))</f>
        <v>1000</v>
      </c>
      <c r="P15" s="33" t="s">
        <v>29</v>
      </c>
      <c r="Q15" s="33" t="s">
        <v>39</v>
      </c>
      <c r="R15" s="33" t="s">
        <v>108</v>
      </c>
      <c r="S15" s="3" t="s">
        <v>98</v>
      </c>
      <c r="T15" s="33" t="s">
        <v>29</v>
      </c>
      <c r="U15" s="33" t="s">
        <v>109</v>
      </c>
      <c r="V15" s="33" t="s">
        <v>108</v>
      </c>
      <c r="W15" s="33" t="s">
        <v>100</v>
      </c>
      <c r="X15" s="5"/>
      <c r="Y15" s="33" t="s">
        <v>29</v>
      </c>
      <c r="Z15" s="3"/>
      <c r="AB15" s="3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 spans="2:38" ht="12.75">
      <c r="B16" s="28" t="s">
        <v>30</v>
      </c>
      <c r="C16" s="33" t="s">
        <v>106</v>
      </c>
      <c r="D16" s="3">
        <v>0.925</v>
      </c>
      <c r="E16" s="3">
        <v>0</v>
      </c>
      <c r="F16" s="10">
        <v>117.3</v>
      </c>
      <c r="G16" s="8">
        <f>+(D16*(1-0.04*E16))*F16</f>
        <v>108.5025</v>
      </c>
      <c r="H16" s="3">
        <v>2</v>
      </c>
      <c r="I16" s="3">
        <v>30</v>
      </c>
      <c r="J16" s="3">
        <v>0</v>
      </c>
      <c r="K16" s="9">
        <v>46.92</v>
      </c>
      <c r="L16" s="10">
        <f>+K16*D16</f>
        <v>43.401</v>
      </c>
      <c r="M16" s="11">
        <v>1</v>
      </c>
      <c r="N16" s="8">
        <f>+K16*D16*(1-0.04*E16)*(1+0.05*MAX(H16+I16/60+J16/3600-1,0))*(1+0.03*$M16)*(H16+I16/60+J16/3600)/(H16+I16/60+J16/3600+1/3)</f>
        <v>42.40213875</v>
      </c>
      <c r="O16" s="12">
        <f>1000*(N16/MAX(N$15:N$18))</f>
        <v>983.5432783617357</v>
      </c>
      <c r="P16" s="31" t="s">
        <v>29</v>
      </c>
      <c r="Q16" s="31" t="s">
        <v>85</v>
      </c>
      <c r="R16" s="31" t="s">
        <v>102</v>
      </c>
      <c r="S16" s="31" t="s">
        <v>90</v>
      </c>
      <c r="T16" s="31" t="s">
        <v>103</v>
      </c>
      <c r="U16" s="31" t="s">
        <v>104</v>
      </c>
      <c r="V16" s="5"/>
      <c r="W16" s="5"/>
      <c r="X16" s="5"/>
      <c r="Y16" s="31" t="s">
        <v>29</v>
      </c>
      <c r="Z16" s="31" t="s">
        <v>105</v>
      </c>
      <c r="AB16" s="3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spans="2:38" ht="12.75">
      <c r="B17" s="28" t="s">
        <v>65</v>
      </c>
      <c r="C17" s="33" t="s">
        <v>34</v>
      </c>
      <c r="D17" s="3">
        <v>0.94</v>
      </c>
      <c r="E17" s="3">
        <v>0</v>
      </c>
      <c r="F17" s="10">
        <v>40.55</v>
      </c>
      <c r="G17" s="8">
        <f>+(D17*(1-0.04*E17))*F17</f>
        <v>38.117</v>
      </c>
      <c r="H17" s="3">
        <v>1</v>
      </c>
      <c r="I17" s="3">
        <v>0</v>
      </c>
      <c r="J17" s="3">
        <v>0</v>
      </c>
      <c r="K17" s="9">
        <f>+F17</f>
        <v>40.55</v>
      </c>
      <c r="L17" s="10">
        <f>+K17*D17</f>
        <v>38.117</v>
      </c>
      <c r="M17" s="11">
        <v>1</v>
      </c>
      <c r="N17" s="8">
        <f>+K17*D17*(1-0.04*E17)*(1+0.05*MAX(H17+I17/60+J17/3600-1,0))*(1+0.03*$M17)*(H17+I17/60+J17/3600)/(H17+I17/60+J17/3600+1/3)</f>
        <v>29.445382499999997</v>
      </c>
      <c r="O17" s="12">
        <f>1000*(N17/MAX(N$15:N$18))</f>
        <v>683.0034731836558</v>
      </c>
      <c r="P17" s="33" t="s">
        <v>29</v>
      </c>
      <c r="Q17" s="33" t="s">
        <v>98</v>
      </c>
      <c r="R17" s="33" t="s">
        <v>99</v>
      </c>
      <c r="S17" s="33" t="s">
        <v>29</v>
      </c>
      <c r="T17" s="33" t="s">
        <v>100</v>
      </c>
      <c r="U17" s="33" t="s">
        <v>101</v>
      </c>
      <c r="V17" s="5"/>
      <c r="W17" s="5"/>
      <c r="X17" s="5"/>
      <c r="Y17" s="33" t="s">
        <v>29</v>
      </c>
      <c r="Z17" s="33" t="s">
        <v>97</v>
      </c>
      <c r="AB17" s="3"/>
      <c r="AC17" s="1"/>
      <c r="AD17" s="1"/>
      <c r="AE17" s="1"/>
      <c r="AF17" s="1"/>
      <c r="AG17" s="1"/>
      <c r="AH17" s="1"/>
      <c r="AI17" s="1"/>
      <c r="AJ17" s="1"/>
      <c r="AK17" s="1"/>
      <c r="AL17" s="1"/>
    </row>
    <row r="18" spans="2:38" ht="12.75">
      <c r="B18" s="28" t="s">
        <v>114</v>
      </c>
      <c r="C18" s="33" t="s">
        <v>115</v>
      </c>
      <c r="D18" s="3">
        <v>0.976</v>
      </c>
      <c r="E18" s="3">
        <v>0</v>
      </c>
      <c r="F18" s="10">
        <v>59.2</v>
      </c>
      <c r="G18" s="8">
        <f>+(D18*(1-0.04*E18))*F18</f>
        <v>57.7792</v>
      </c>
      <c r="H18" s="3">
        <v>2</v>
      </c>
      <c r="I18" s="3">
        <v>23</v>
      </c>
      <c r="J18" s="3">
        <v>5</v>
      </c>
      <c r="K18" s="9">
        <v>24.82</v>
      </c>
      <c r="L18" s="10">
        <f>+K18*D18</f>
        <v>24.22432</v>
      </c>
      <c r="M18" s="11">
        <v>1</v>
      </c>
      <c r="N18" s="8">
        <f>+K18*D18*(1-0.04*E18)*(1+0.05*MAX(H18+I18/60+J18/3600-1,0))*(1+0.03*$M18)*(H18+I18/60+J18/3600)/(H18+I18/60+J18/3600+1/3)</f>
        <v>23.406792584198826</v>
      </c>
      <c r="O18" s="12">
        <f>1000*(N18/MAX(N$15:N$18))</f>
        <v>542.9347243526973</v>
      </c>
      <c r="P18" s="33" t="s">
        <v>29</v>
      </c>
      <c r="Q18" s="33" t="s">
        <v>100</v>
      </c>
      <c r="R18" s="33" t="s">
        <v>39</v>
      </c>
      <c r="S18" s="33" t="s">
        <v>108</v>
      </c>
      <c r="T18" s="33" t="s">
        <v>100</v>
      </c>
      <c r="U18" s="33"/>
      <c r="V18" s="5"/>
      <c r="W18" s="5"/>
      <c r="X18" s="5"/>
      <c r="Y18" s="33" t="s">
        <v>29</v>
      </c>
      <c r="Z18" s="33"/>
      <c r="AB18" s="3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2:38" ht="12.75">
      <c r="B19" s="3"/>
      <c r="C19" s="5"/>
      <c r="D19" s="3"/>
      <c r="E19" s="3"/>
      <c r="F19" s="10"/>
      <c r="G19" s="8"/>
      <c r="H19" s="3"/>
      <c r="I19" s="3"/>
      <c r="J19" s="3"/>
      <c r="K19" s="9"/>
      <c r="L19" s="10"/>
      <c r="M19" s="11"/>
      <c r="N19" s="8"/>
      <c r="O19" s="12"/>
      <c r="P19" s="5"/>
      <c r="Q19" s="5"/>
      <c r="R19" s="5"/>
      <c r="S19" s="5"/>
      <c r="T19" s="5"/>
      <c r="U19" s="5"/>
      <c r="V19" s="5"/>
      <c r="W19" s="5"/>
      <c r="X19" s="5"/>
      <c r="Y19" s="5"/>
      <c r="Z19" s="3"/>
      <c r="AB19" s="3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1:38" ht="12.75">
      <c r="A20" s="7">
        <v>39585</v>
      </c>
      <c r="B20" s="32" t="s">
        <v>30</v>
      </c>
      <c r="C20" s="31" t="s">
        <v>106</v>
      </c>
      <c r="D20" s="3">
        <v>0.925</v>
      </c>
      <c r="E20" s="3">
        <v>0</v>
      </c>
      <c r="F20" s="10">
        <v>148.85</v>
      </c>
      <c r="G20" s="8">
        <f aca="true" t="shared" si="1" ref="G20:G26">+(D20*(1-0.04*E20))*F20</f>
        <v>137.68625</v>
      </c>
      <c r="H20" s="3">
        <v>2</v>
      </c>
      <c r="I20" s="3">
        <v>24</v>
      </c>
      <c r="J20" s="3">
        <v>49</v>
      </c>
      <c r="K20" s="9">
        <v>62.08</v>
      </c>
      <c r="L20" s="10">
        <f aca="true" t="shared" si="2" ref="L20:L26">+K20*D20</f>
        <v>57.424</v>
      </c>
      <c r="M20" s="11">
        <v>0</v>
      </c>
      <c r="N20" s="8">
        <f aca="true" t="shared" si="3" ref="N20:N26">+K20*D20*(1-0.04*E20)*(1+0.05*MAX(H20+I20/60+J20/3600-1,0))*(1+0.03*$M20)*(H20+I20/60+J20/3600)/(H20+I20/60+J20/3600+1/3)</f>
        <v>54.02201472048628</v>
      </c>
      <c r="O20" s="12">
        <f aca="true" t="shared" si="4" ref="O20:O26">1000*(N20/MAX(N$20:N$26))</f>
        <v>1000</v>
      </c>
      <c r="P20" s="31" t="s">
        <v>29</v>
      </c>
      <c r="Q20" s="31" t="s">
        <v>90</v>
      </c>
      <c r="R20" s="31" t="s">
        <v>111</v>
      </c>
      <c r="S20" s="31" t="s">
        <v>112</v>
      </c>
      <c r="T20" s="31" t="s">
        <v>110</v>
      </c>
      <c r="U20" s="31" t="s">
        <v>99</v>
      </c>
      <c r="V20" s="5"/>
      <c r="W20" s="5"/>
      <c r="X20" s="5"/>
      <c r="Y20" s="31" t="s">
        <v>113</v>
      </c>
      <c r="Z20" s="3"/>
      <c r="AB20" s="3"/>
      <c r="AC20" s="1"/>
      <c r="AD20" s="1"/>
      <c r="AE20" s="1"/>
      <c r="AF20" s="1"/>
      <c r="AG20" s="1"/>
      <c r="AH20" s="1"/>
      <c r="AI20" s="1"/>
      <c r="AJ20" s="1"/>
      <c r="AK20" s="1"/>
      <c r="AL20" s="1"/>
    </row>
    <row r="21" spans="2:38" ht="12.75">
      <c r="B21" s="28" t="s">
        <v>31</v>
      </c>
      <c r="C21" s="31" t="s">
        <v>76</v>
      </c>
      <c r="D21" s="3">
        <v>0.88</v>
      </c>
      <c r="E21" s="3">
        <v>0</v>
      </c>
      <c r="F21" s="10">
        <v>139.65</v>
      </c>
      <c r="G21" s="8">
        <f t="shared" si="1"/>
        <v>122.89200000000001</v>
      </c>
      <c r="H21" s="3">
        <v>2</v>
      </c>
      <c r="I21" s="3">
        <v>31</v>
      </c>
      <c r="J21" s="3">
        <v>19</v>
      </c>
      <c r="K21" s="9">
        <v>55.37</v>
      </c>
      <c r="L21" s="10">
        <f t="shared" si="2"/>
        <v>48.7256</v>
      </c>
      <c r="M21" s="11">
        <v>1</v>
      </c>
      <c r="N21" s="8">
        <f t="shared" si="3"/>
        <v>47.70161476362876</v>
      </c>
      <c r="O21" s="12">
        <f t="shared" si="4"/>
        <v>883.0032535891207</v>
      </c>
      <c r="P21" s="31" t="s">
        <v>29</v>
      </c>
      <c r="Q21" s="31" t="s">
        <v>90</v>
      </c>
      <c r="R21" s="31" t="s">
        <v>29</v>
      </c>
      <c r="S21" s="31" t="s">
        <v>91</v>
      </c>
      <c r="T21" s="5"/>
      <c r="U21" s="5"/>
      <c r="V21" s="5"/>
      <c r="W21" s="5"/>
      <c r="X21" s="5"/>
      <c r="Y21" s="31" t="s">
        <v>29</v>
      </c>
      <c r="Z21" s="31" t="s">
        <v>92</v>
      </c>
      <c r="AB21" s="3"/>
      <c r="AC21" s="1"/>
      <c r="AD21" s="1"/>
      <c r="AE21" s="1"/>
      <c r="AF21" s="1"/>
      <c r="AG21" s="1"/>
      <c r="AH21" s="1"/>
      <c r="AI21" s="1"/>
      <c r="AJ21" s="1"/>
      <c r="AK21" s="1"/>
      <c r="AL21" s="1"/>
    </row>
    <row r="22" spans="2:38" ht="12.75">
      <c r="B22" s="32" t="s">
        <v>28</v>
      </c>
      <c r="C22" s="31" t="s">
        <v>115</v>
      </c>
      <c r="D22" s="3">
        <v>0.976</v>
      </c>
      <c r="E22" s="3">
        <v>0</v>
      </c>
      <c r="F22" s="10">
        <v>102.59</v>
      </c>
      <c r="G22" s="8">
        <f t="shared" si="1"/>
        <v>100.12784</v>
      </c>
      <c r="H22" s="3">
        <v>2</v>
      </c>
      <c r="I22" s="3">
        <v>30</v>
      </c>
      <c r="J22" s="3">
        <v>0</v>
      </c>
      <c r="K22" s="9">
        <f>+F22/2.5</f>
        <v>41.036</v>
      </c>
      <c r="L22" s="10">
        <f t="shared" si="2"/>
        <v>40.051136</v>
      </c>
      <c r="M22" s="11">
        <v>1</v>
      </c>
      <c r="N22" s="8">
        <f t="shared" si="3"/>
        <v>39.12937088470588</v>
      </c>
      <c r="O22" s="12">
        <f t="shared" si="4"/>
        <v>724.322687466656</v>
      </c>
      <c r="P22" s="33" t="s">
        <v>29</v>
      </c>
      <c r="Q22" s="33" t="s">
        <v>90</v>
      </c>
      <c r="R22" s="33" t="s">
        <v>29</v>
      </c>
      <c r="S22" s="33" t="s">
        <v>91</v>
      </c>
      <c r="T22" s="5"/>
      <c r="U22" s="5"/>
      <c r="V22" s="5"/>
      <c r="W22" s="5"/>
      <c r="X22" s="5"/>
      <c r="Y22" s="5"/>
      <c r="Z22" s="31" t="s">
        <v>116</v>
      </c>
      <c r="AB22" s="3"/>
      <c r="AC22" s="1"/>
      <c r="AD22" s="1"/>
      <c r="AE22" s="1"/>
      <c r="AF22" s="1"/>
      <c r="AG22" s="1"/>
      <c r="AH22" s="1"/>
      <c r="AI22" s="1"/>
      <c r="AJ22" s="1"/>
      <c r="AK22" s="1"/>
      <c r="AL22" s="1"/>
    </row>
    <row r="23" spans="2:38" ht="12.75">
      <c r="B23" s="32" t="s">
        <v>35</v>
      </c>
      <c r="C23" s="33" t="s">
        <v>93</v>
      </c>
      <c r="D23" s="3">
        <v>0.95</v>
      </c>
      <c r="E23" s="3">
        <v>0</v>
      </c>
      <c r="F23" s="10">
        <v>99.44</v>
      </c>
      <c r="G23" s="8">
        <f t="shared" si="1"/>
        <v>94.46799999999999</v>
      </c>
      <c r="H23" s="3">
        <v>2</v>
      </c>
      <c r="I23" s="3">
        <v>30</v>
      </c>
      <c r="J23" s="3">
        <v>0</v>
      </c>
      <c r="K23" s="9">
        <f>+F23/2.5</f>
        <v>39.775999999999996</v>
      </c>
      <c r="L23" s="10">
        <f t="shared" si="2"/>
        <v>37.78719999999999</v>
      </c>
      <c r="M23" s="11">
        <v>1</v>
      </c>
      <c r="N23" s="8">
        <f t="shared" si="3"/>
        <v>36.91753870588234</v>
      </c>
      <c r="O23" s="12">
        <f t="shared" si="4"/>
        <v>683.3795240125029</v>
      </c>
      <c r="P23" s="33" t="s">
        <v>29</v>
      </c>
      <c r="Q23" s="33" t="s">
        <v>90</v>
      </c>
      <c r="R23" s="33" t="s">
        <v>29</v>
      </c>
      <c r="S23" s="33" t="s">
        <v>91</v>
      </c>
      <c r="T23" s="5"/>
      <c r="U23" s="5"/>
      <c r="V23" s="5"/>
      <c r="W23" s="5"/>
      <c r="X23" s="5"/>
      <c r="Y23" s="33" t="s">
        <v>29</v>
      </c>
      <c r="Z23" s="33" t="s">
        <v>94</v>
      </c>
      <c r="AB23" s="3"/>
      <c r="AC23" s="1"/>
      <c r="AD23" s="1"/>
      <c r="AE23" s="1"/>
      <c r="AF23" s="1"/>
      <c r="AG23" s="1"/>
      <c r="AH23" s="1"/>
      <c r="AI23" s="1"/>
      <c r="AJ23" s="1"/>
      <c r="AK23" s="1"/>
      <c r="AL23" s="1"/>
    </row>
    <row r="24" spans="2:38" ht="12.75">
      <c r="B24" s="32" t="s">
        <v>33</v>
      </c>
      <c r="C24" s="33" t="s">
        <v>95</v>
      </c>
      <c r="D24" s="3">
        <v>0.855</v>
      </c>
      <c r="E24" s="3">
        <v>0</v>
      </c>
      <c r="F24" s="10">
        <v>85.91</v>
      </c>
      <c r="G24" s="8">
        <f t="shared" si="1"/>
        <v>73.45304999999999</v>
      </c>
      <c r="H24" s="3">
        <v>2</v>
      </c>
      <c r="I24" s="3">
        <v>30</v>
      </c>
      <c r="J24" s="3">
        <v>0</v>
      </c>
      <c r="K24" s="9">
        <f>+F24/2.5</f>
        <v>34.364</v>
      </c>
      <c r="L24" s="10">
        <f t="shared" si="2"/>
        <v>29.381219999999995</v>
      </c>
      <c r="M24" s="11">
        <v>1</v>
      </c>
      <c r="N24" s="8">
        <f t="shared" si="3"/>
        <v>28.705019863235282</v>
      </c>
      <c r="O24" s="12">
        <f t="shared" si="4"/>
        <v>531.3578179517569</v>
      </c>
      <c r="P24" s="33" t="s">
        <v>29</v>
      </c>
      <c r="Q24" s="33" t="s">
        <v>90</v>
      </c>
      <c r="R24" s="33" t="s">
        <v>29</v>
      </c>
      <c r="S24" s="33" t="s">
        <v>91</v>
      </c>
      <c r="T24" s="5"/>
      <c r="U24" s="5"/>
      <c r="V24" s="5"/>
      <c r="W24" s="5"/>
      <c r="X24" s="5"/>
      <c r="Y24" s="33" t="s">
        <v>29</v>
      </c>
      <c r="Z24" s="33" t="s">
        <v>96</v>
      </c>
      <c r="AB24" s="3"/>
      <c r="AC24" s="1"/>
      <c r="AD24" s="1"/>
      <c r="AE24" s="1"/>
      <c r="AF24" s="1"/>
      <c r="AG24" s="1"/>
      <c r="AH24" s="1"/>
      <c r="AI24" s="1"/>
      <c r="AJ24" s="1"/>
      <c r="AK24" s="1"/>
      <c r="AL24" s="1"/>
    </row>
    <row r="25" spans="2:38" ht="12.75">
      <c r="B25" s="32" t="s">
        <v>65</v>
      </c>
      <c r="C25" s="5"/>
      <c r="D25" s="3"/>
      <c r="E25" s="3"/>
      <c r="F25" s="10"/>
      <c r="G25" s="8">
        <f t="shared" si="1"/>
        <v>0</v>
      </c>
      <c r="H25" s="3"/>
      <c r="I25" s="3"/>
      <c r="J25" s="3"/>
      <c r="K25" s="9"/>
      <c r="L25" s="10">
        <f t="shared" si="2"/>
        <v>0</v>
      </c>
      <c r="M25" s="11">
        <v>0</v>
      </c>
      <c r="N25" s="8">
        <f t="shared" si="3"/>
        <v>0</v>
      </c>
      <c r="O25" s="12">
        <f t="shared" si="4"/>
        <v>0</v>
      </c>
      <c r="P25" s="5"/>
      <c r="Q25" s="5"/>
      <c r="R25" s="5"/>
      <c r="S25" s="5"/>
      <c r="T25" s="5"/>
      <c r="U25" s="5"/>
      <c r="V25" s="5"/>
      <c r="W25" s="5"/>
      <c r="X25" s="5"/>
      <c r="Y25" s="5"/>
      <c r="Z25" s="3"/>
      <c r="AB25" s="3"/>
      <c r="AC25" s="1"/>
      <c r="AD25" s="1"/>
      <c r="AE25" s="1"/>
      <c r="AF25" s="1"/>
      <c r="AG25" s="1"/>
      <c r="AH25" s="1"/>
      <c r="AI25" s="1"/>
      <c r="AJ25" s="1"/>
      <c r="AK25" s="1"/>
      <c r="AL25" s="1"/>
    </row>
    <row r="26" spans="2:38" ht="12.75">
      <c r="B26" s="32" t="s">
        <v>41</v>
      </c>
      <c r="C26" s="5"/>
      <c r="D26" s="3"/>
      <c r="E26" s="3"/>
      <c r="F26" s="10"/>
      <c r="G26" s="8">
        <f t="shared" si="1"/>
        <v>0</v>
      </c>
      <c r="H26" s="3"/>
      <c r="I26" s="3"/>
      <c r="J26" s="3"/>
      <c r="K26" s="9"/>
      <c r="L26" s="10">
        <f t="shared" si="2"/>
        <v>0</v>
      </c>
      <c r="M26" s="11">
        <v>1</v>
      </c>
      <c r="N26" s="8">
        <f t="shared" si="3"/>
        <v>0</v>
      </c>
      <c r="O26" s="12">
        <f t="shared" si="4"/>
        <v>0</v>
      </c>
      <c r="P26" s="5"/>
      <c r="Q26" s="5"/>
      <c r="R26" s="5"/>
      <c r="S26" s="5"/>
      <c r="T26" s="5"/>
      <c r="U26" s="5"/>
      <c r="V26" s="5"/>
      <c r="W26" s="5"/>
      <c r="X26" s="5"/>
      <c r="Y26" s="5"/>
      <c r="Z26" s="3"/>
      <c r="AB26" s="3"/>
      <c r="AC26" s="1"/>
      <c r="AD26" s="1"/>
      <c r="AE26" s="1"/>
      <c r="AF26" s="1"/>
      <c r="AG26" s="1"/>
      <c r="AH26" s="1"/>
      <c r="AI26" s="1"/>
      <c r="AJ26" s="1"/>
      <c r="AK26" s="1"/>
      <c r="AL26" s="1"/>
    </row>
    <row r="27" spans="2:38" ht="12.75">
      <c r="B27" s="32"/>
      <c r="C27" s="5"/>
      <c r="D27" s="3"/>
      <c r="E27" s="3"/>
      <c r="F27" s="10"/>
      <c r="G27" s="8"/>
      <c r="H27" s="3"/>
      <c r="I27" s="3"/>
      <c r="J27" s="3"/>
      <c r="K27" s="9"/>
      <c r="L27" s="10"/>
      <c r="M27" s="11"/>
      <c r="N27" s="8"/>
      <c r="O27" s="12"/>
      <c r="P27" s="5"/>
      <c r="Q27" s="5"/>
      <c r="R27" s="5"/>
      <c r="S27" s="5"/>
      <c r="T27" s="5"/>
      <c r="U27" s="5"/>
      <c r="V27" s="5"/>
      <c r="W27" s="5"/>
      <c r="X27" s="5"/>
      <c r="Y27" s="5"/>
      <c r="Z27" s="3"/>
      <c r="AB27" s="3"/>
      <c r="AC27" s="1"/>
      <c r="AD27" s="1"/>
      <c r="AE27" s="1"/>
      <c r="AF27" s="1"/>
      <c r="AG27" s="1"/>
      <c r="AH27" s="1"/>
      <c r="AI27" s="1"/>
      <c r="AJ27" s="1"/>
      <c r="AK27" s="1"/>
      <c r="AL27" s="1"/>
    </row>
    <row r="28" spans="1:38" ht="12.75">
      <c r="A28" s="7">
        <v>39586</v>
      </c>
      <c r="B28" s="32" t="s">
        <v>41</v>
      </c>
      <c r="C28" s="33" t="s">
        <v>123</v>
      </c>
      <c r="D28" s="3">
        <v>0.885</v>
      </c>
      <c r="E28" s="3">
        <v>0</v>
      </c>
      <c r="F28" s="10">
        <v>175.46</v>
      </c>
      <c r="G28" s="8">
        <f aca="true" t="shared" si="5" ref="G28:G34">+(D28*(1-0.04*E28))*F28</f>
        <v>155.2821</v>
      </c>
      <c r="H28" s="3">
        <v>3</v>
      </c>
      <c r="I28" s="3">
        <v>8</v>
      </c>
      <c r="J28" s="3">
        <v>56</v>
      </c>
      <c r="K28" s="9">
        <v>55.72</v>
      </c>
      <c r="L28" s="10">
        <f aca="true" t="shared" si="6" ref="L28:L34">+K28*D28</f>
        <v>49.3122</v>
      </c>
      <c r="M28" s="11">
        <v>1</v>
      </c>
      <c r="N28" s="8">
        <f aca="true" t="shared" si="7" ref="N28:N33">+K28*D28*(1-0.04*E28)*(1+0.05*MAX(H28+I28/60+J28/3600-1,0))*(1+0.03*$M28)*(H28+I28/60+J28/3600)/(H28+I28/60+J28/3600+1/3)</f>
        <v>50.864456200969585</v>
      </c>
      <c r="O28" s="12">
        <f aca="true" t="shared" si="8" ref="O28:O33">1000*(N28/MAX(N$28:N$32))</f>
        <v>1000</v>
      </c>
      <c r="P28" s="33" t="s">
        <v>29</v>
      </c>
      <c r="Q28" s="33" t="s">
        <v>110</v>
      </c>
      <c r="R28" s="33" t="s">
        <v>118</v>
      </c>
      <c r="S28" s="33" t="s">
        <v>38</v>
      </c>
      <c r="T28" s="5"/>
      <c r="U28" s="5"/>
      <c r="V28" s="5"/>
      <c r="W28" s="5"/>
      <c r="X28" s="5"/>
      <c r="Y28" s="33" t="s">
        <v>29</v>
      </c>
      <c r="Z28" s="3"/>
      <c r="AB28" s="3"/>
      <c r="AC28" s="1"/>
      <c r="AD28" s="1"/>
      <c r="AE28" s="1"/>
      <c r="AF28" s="1"/>
      <c r="AG28" s="1"/>
      <c r="AH28" s="1"/>
      <c r="AI28" s="1"/>
      <c r="AJ28" s="1"/>
      <c r="AK28" s="1"/>
      <c r="AL28" s="1"/>
    </row>
    <row r="29" spans="2:38" ht="12.75">
      <c r="B29" s="32" t="s">
        <v>49</v>
      </c>
      <c r="C29" s="33" t="s">
        <v>50</v>
      </c>
      <c r="D29" s="3">
        <v>0.94</v>
      </c>
      <c r="E29" s="3">
        <v>0</v>
      </c>
      <c r="F29" s="10">
        <v>177.33</v>
      </c>
      <c r="G29" s="8">
        <f t="shared" si="5"/>
        <v>166.6902</v>
      </c>
      <c r="H29" s="3">
        <v>3</v>
      </c>
      <c r="I29" s="3">
        <v>32</v>
      </c>
      <c r="J29" s="3">
        <v>1</v>
      </c>
      <c r="K29" s="9">
        <v>50.18</v>
      </c>
      <c r="L29" s="10">
        <f t="shared" si="6"/>
        <v>47.1692</v>
      </c>
      <c r="M29" s="11">
        <v>0</v>
      </c>
      <c r="N29" s="8">
        <f t="shared" si="7"/>
        <v>48.56351676501647</v>
      </c>
      <c r="O29" s="12">
        <f t="shared" si="8"/>
        <v>954.7633139561758</v>
      </c>
      <c r="P29" s="33" t="s">
        <v>29</v>
      </c>
      <c r="Q29" s="33" t="s">
        <v>158</v>
      </c>
      <c r="R29" s="33" t="s">
        <v>44</v>
      </c>
      <c r="S29" s="33"/>
      <c r="T29" s="5"/>
      <c r="U29" s="5"/>
      <c r="V29" s="5"/>
      <c r="W29" s="5"/>
      <c r="X29" s="5"/>
      <c r="Y29" s="33" t="s">
        <v>29</v>
      </c>
      <c r="Z29" s="3"/>
      <c r="AB29" s="3"/>
      <c r="AC29" s="1"/>
      <c r="AD29" s="1"/>
      <c r="AE29" s="1"/>
      <c r="AF29" s="1"/>
      <c r="AG29" s="1"/>
      <c r="AH29" s="1"/>
      <c r="AI29" s="1"/>
      <c r="AJ29" s="1"/>
      <c r="AK29" s="1"/>
      <c r="AL29" s="1"/>
    </row>
    <row r="30" spans="2:38" ht="12.75">
      <c r="B30" s="32" t="s">
        <v>114</v>
      </c>
      <c r="C30" s="33" t="s">
        <v>117</v>
      </c>
      <c r="D30" s="3">
        <v>0.976</v>
      </c>
      <c r="E30" s="3">
        <v>0</v>
      </c>
      <c r="F30" s="10">
        <v>151.89</v>
      </c>
      <c r="G30" s="8">
        <f t="shared" si="5"/>
        <v>148.24463999999998</v>
      </c>
      <c r="H30" s="3">
        <v>3</v>
      </c>
      <c r="I30" s="3">
        <v>44</v>
      </c>
      <c r="J30" s="3">
        <v>49</v>
      </c>
      <c r="K30" s="9">
        <v>40.54</v>
      </c>
      <c r="L30" s="10">
        <f t="shared" si="6"/>
        <v>39.56704</v>
      </c>
      <c r="M30" s="11">
        <v>0</v>
      </c>
      <c r="N30" s="8">
        <f t="shared" si="7"/>
        <v>41.32512321373878</v>
      </c>
      <c r="O30" s="12">
        <f t="shared" si="8"/>
        <v>812.4558149301719</v>
      </c>
      <c r="P30" s="33" t="s">
        <v>29</v>
      </c>
      <c r="Q30" s="33" t="s">
        <v>110</v>
      </c>
      <c r="R30" s="33" t="s">
        <v>118</v>
      </c>
      <c r="S30" s="33" t="s">
        <v>44</v>
      </c>
      <c r="T30" s="33" t="s">
        <v>119</v>
      </c>
      <c r="U30" s="5"/>
      <c r="V30" s="5"/>
      <c r="W30" s="5"/>
      <c r="X30" s="5"/>
      <c r="Y30" s="33" t="s">
        <v>29</v>
      </c>
      <c r="Z30" s="3"/>
      <c r="AB30" s="3"/>
      <c r="AC30" s="1"/>
      <c r="AD30" s="1"/>
      <c r="AE30" s="1"/>
      <c r="AF30" s="1"/>
      <c r="AG30" s="1"/>
      <c r="AH30" s="1"/>
      <c r="AI30" s="1"/>
      <c r="AJ30" s="1"/>
      <c r="AK30" s="1"/>
      <c r="AL30" s="1"/>
    </row>
    <row r="31" spans="2:38" ht="12.75">
      <c r="B31" s="32" t="s">
        <v>120</v>
      </c>
      <c r="C31" s="33" t="s">
        <v>121</v>
      </c>
      <c r="D31" s="3">
        <v>0.855</v>
      </c>
      <c r="E31" s="3">
        <v>0</v>
      </c>
      <c r="F31" s="10">
        <v>158.8</v>
      </c>
      <c r="G31" s="8">
        <f t="shared" si="5"/>
        <v>135.774</v>
      </c>
      <c r="H31" s="3">
        <v>2</v>
      </c>
      <c r="I31" s="3">
        <v>32</v>
      </c>
      <c r="J31" s="3">
        <v>41</v>
      </c>
      <c r="K31" s="9">
        <v>46.78</v>
      </c>
      <c r="L31" s="10">
        <f t="shared" si="6"/>
        <v>39.996900000000004</v>
      </c>
      <c r="M31" s="11">
        <v>1</v>
      </c>
      <c r="N31" s="8">
        <f t="shared" si="7"/>
        <v>39.23879570119659</v>
      </c>
      <c r="O31" s="12">
        <f t="shared" si="8"/>
        <v>771.438419515603</v>
      </c>
      <c r="P31" s="33" t="s">
        <v>29</v>
      </c>
      <c r="Q31" s="33" t="s">
        <v>110</v>
      </c>
      <c r="R31" s="33" t="s">
        <v>118</v>
      </c>
      <c r="S31" s="33" t="s">
        <v>38</v>
      </c>
      <c r="T31" s="5"/>
      <c r="U31" s="5"/>
      <c r="V31" s="5"/>
      <c r="W31" s="5"/>
      <c r="X31" s="5"/>
      <c r="Y31" s="33" t="s">
        <v>29</v>
      </c>
      <c r="Z31" s="33" t="s">
        <v>122</v>
      </c>
      <c r="AB31" s="3"/>
      <c r="AC31" s="1"/>
      <c r="AD31" s="1"/>
      <c r="AE31" s="1"/>
      <c r="AF31" s="1"/>
      <c r="AG31" s="1"/>
      <c r="AH31" s="1"/>
      <c r="AI31" s="1"/>
      <c r="AJ31" s="1"/>
      <c r="AK31" s="1"/>
      <c r="AL31" s="1"/>
    </row>
    <row r="32" spans="2:38" ht="12.75">
      <c r="B32" s="32" t="s">
        <v>74</v>
      </c>
      <c r="C32" s="33" t="s">
        <v>124</v>
      </c>
      <c r="D32" s="3">
        <v>0.894</v>
      </c>
      <c r="E32" s="3">
        <v>0</v>
      </c>
      <c r="F32" s="10">
        <v>98.42</v>
      </c>
      <c r="G32" s="8">
        <f t="shared" si="5"/>
        <v>87.98748</v>
      </c>
      <c r="H32" s="3">
        <v>2</v>
      </c>
      <c r="I32" s="3">
        <v>57</v>
      </c>
      <c r="J32" s="3">
        <v>26</v>
      </c>
      <c r="K32" s="9">
        <v>33.28</v>
      </c>
      <c r="L32" s="10">
        <f t="shared" si="6"/>
        <v>29.75232</v>
      </c>
      <c r="M32" s="11">
        <v>0</v>
      </c>
      <c r="N32" s="8">
        <f t="shared" si="7"/>
        <v>29.355059942902813</v>
      </c>
      <c r="O32" s="12">
        <f t="shared" si="8"/>
        <v>577.1232435262572</v>
      </c>
      <c r="P32" s="33" t="s">
        <v>29</v>
      </c>
      <c r="Q32" s="33" t="s">
        <v>125</v>
      </c>
      <c r="R32" s="33" t="s">
        <v>126</v>
      </c>
      <c r="S32" s="33" t="s">
        <v>127</v>
      </c>
      <c r="T32" s="5"/>
      <c r="U32" s="5"/>
      <c r="V32" s="5"/>
      <c r="W32" s="5"/>
      <c r="X32" s="5"/>
      <c r="Y32" s="33" t="s">
        <v>29</v>
      </c>
      <c r="Z32" s="3"/>
      <c r="AB32" s="3"/>
      <c r="AC32" s="1"/>
      <c r="AD32" s="1"/>
      <c r="AE32" s="1"/>
      <c r="AF32" s="1"/>
      <c r="AG32" s="1"/>
      <c r="AH32" s="1"/>
      <c r="AI32" s="1"/>
      <c r="AJ32" s="1"/>
      <c r="AK32" s="1"/>
      <c r="AL32" s="1"/>
    </row>
    <row r="33" spans="2:38" ht="12.75">
      <c r="B33" s="32" t="s">
        <v>65</v>
      </c>
      <c r="C33" s="33" t="s">
        <v>34</v>
      </c>
      <c r="D33" s="3">
        <v>0.94</v>
      </c>
      <c r="E33" s="3">
        <v>0</v>
      </c>
      <c r="F33" s="10">
        <v>45.75</v>
      </c>
      <c r="G33" s="8">
        <f t="shared" si="5"/>
        <v>43.004999999999995</v>
      </c>
      <c r="H33" s="3">
        <v>1</v>
      </c>
      <c r="I33" s="3">
        <v>19</v>
      </c>
      <c r="J33" s="3">
        <v>18</v>
      </c>
      <c r="K33" s="9">
        <v>34.62</v>
      </c>
      <c r="L33" s="10">
        <f t="shared" si="6"/>
        <v>32.54279999999999</v>
      </c>
      <c r="M33" s="11">
        <v>0</v>
      </c>
      <c r="N33" s="8">
        <f t="shared" si="7"/>
        <v>26.40633835156092</v>
      </c>
      <c r="O33" s="12">
        <f t="shared" si="8"/>
        <v>519.1510992907766</v>
      </c>
      <c r="P33" s="33" t="s">
        <v>29</v>
      </c>
      <c r="Q33" s="33" t="s">
        <v>39</v>
      </c>
      <c r="R33" s="33" t="s">
        <v>98</v>
      </c>
      <c r="S33" s="33" t="s">
        <v>100</v>
      </c>
      <c r="T33" s="5"/>
      <c r="U33" s="5"/>
      <c r="V33" s="5"/>
      <c r="W33" s="5"/>
      <c r="X33" s="5"/>
      <c r="Y33" s="33" t="s">
        <v>29</v>
      </c>
      <c r="Z33" s="3"/>
      <c r="AB33" s="3"/>
      <c r="AC33" s="1"/>
      <c r="AD33" s="1"/>
      <c r="AE33" s="1"/>
      <c r="AF33" s="1"/>
      <c r="AG33" s="1"/>
      <c r="AH33" s="1"/>
      <c r="AI33" s="1"/>
      <c r="AJ33" s="1"/>
      <c r="AK33" s="1"/>
      <c r="AL33" s="1"/>
    </row>
    <row r="34" spans="2:38" ht="12.75">
      <c r="B34" s="32" t="s">
        <v>42</v>
      </c>
      <c r="C34" s="33" t="s">
        <v>34</v>
      </c>
      <c r="D34" s="3">
        <v>0.94</v>
      </c>
      <c r="E34" s="3">
        <v>0</v>
      </c>
      <c r="F34" s="10">
        <v>54.83</v>
      </c>
      <c r="G34" s="8">
        <f t="shared" si="5"/>
        <v>51.5402</v>
      </c>
      <c r="H34" s="3">
        <v>1</v>
      </c>
      <c r="I34" s="3">
        <v>42</v>
      </c>
      <c r="J34" s="3">
        <v>19</v>
      </c>
      <c r="K34" s="9">
        <v>32.15</v>
      </c>
      <c r="L34" s="10">
        <f t="shared" si="6"/>
        <v>30.220999999999997</v>
      </c>
      <c r="M34" s="11">
        <v>0</v>
      </c>
      <c r="N34" s="8">
        <f>+K34*D34*(1-0.04*E34)*(1+0.05*MAX(H34+I34/60+J34/3600-1,0))*(1+0.03*$M34)*(H34+I34/60+J34/3600)/(H34+I34/60+J34/3600+1/3)</f>
        <v>26.171019567343794</v>
      </c>
      <c r="O34" s="12">
        <f>1000*(N34/MAX(N$28:N$32))</f>
        <v>514.5247098276245</v>
      </c>
      <c r="P34" s="33" t="s">
        <v>37</v>
      </c>
      <c r="Q34" s="33" t="s">
        <v>159</v>
      </c>
      <c r="R34" s="33" t="s">
        <v>38</v>
      </c>
      <c r="S34" s="33"/>
      <c r="T34" s="5"/>
      <c r="U34" s="5"/>
      <c r="V34" s="5"/>
      <c r="W34" s="5"/>
      <c r="X34" s="5"/>
      <c r="Y34" s="33" t="s">
        <v>37</v>
      </c>
      <c r="Z34" s="28" t="s">
        <v>160</v>
      </c>
      <c r="AB34" s="3"/>
      <c r="AC34" s="1"/>
      <c r="AD34" s="1"/>
      <c r="AE34" s="1"/>
      <c r="AF34" s="1"/>
      <c r="AG34" s="1"/>
      <c r="AH34" s="1"/>
      <c r="AI34" s="1"/>
      <c r="AJ34" s="1"/>
      <c r="AK34" s="1"/>
      <c r="AL34" s="1"/>
    </row>
    <row r="35" spans="2:38" ht="12.75">
      <c r="B35" s="32"/>
      <c r="C35" s="5"/>
      <c r="D35" s="3"/>
      <c r="E35" s="3"/>
      <c r="F35" s="10"/>
      <c r="G35" s="8"/>
      <c r="H35" s="3"/>
      <c r="I35" s="3"/>
      <c r="J35" s="3"/>
      <c r="K35" s="9"/>
      <c r="L35" s="10"/>
      <c r="M35" s="11"/>
      <c r="N35" s="8"/>
      <c r="O35" s="12"/>
      <c r="P35" s="5"/>
      <c r="Q35" s="5"/>
      <c r="R35" s="5"/>
      <c r="S35" s="5"/>
      <c r="T35" s="5"/>
      <c r="U35" s="5"/>
      <c r="V35" s="5"/>
      <c r="W35" s="5"/>
      <c r="X35" s="5"/>
      <c r="Y35" s="5"/>
      <c r="Z35" s="3"/>
      <c r="AB35" s="3"/>
      <c r="AC35" s="1"/>
      <c r="AD35" s="1"/>
      <c r="AE35" s="1"/>
      <c r="AF35" s="1"/>
      <c r="AG35" s="1"/>
      <c r="AH35" s="1"/>
      <c r="AI35" s="1"/>
      <c r="AJ35" s="1"/>
      <c r="AK35" s="1"/>
      <c r="AL35" s="1"/>
    </row>
    <row r="36" spans="1:38" ht="12.75">
      <c r="A36" s="7">
        <v>39589</v>
      </c>
      <c r="B36" s="32" t="s">
        <v>114</v>
      </c>
      <c r="C36" s="33" t="s">
        <v>129</v>
      </c>
      <c r="D36" s="3">
        <v>0.976</v>
      </c>
      <c r="E36" s="3">
        <v>0</v>
      </c>
      <c r="F36" s="10">
        <v>164.25</v>
      </c>
      <c r="G36" s="8">
        <f>+(D36*(1-0.04*E36))*F36</f>
        <v>160.308</v>
      </c>
      <c r="H36" s="3">
        <v>3</v>
      </c>
      <c r="I36" s="3">
        <v>18</v>
      </c>
      <c r="J36" s="3">
        <v>31</v>
      </c>
      <c r="K36" s="9">
        <v>49.64</v>
      </c>
      <c r="L36" s="10">
        <f>+K36*D36</f>
        <v>48.44864</v>
      </c>
      <c r="M36" s="11">
        <v>0</v>
      </c>
      <c r="N36" s="8">
        <f>+K36*D36*(1-0.04*E36)*(1+0.05*MAX(H36+I36/60+J36/3600-1,0))*(1+0.03*$M36)*(H36+I36/60+J36/3600)/(H36+I36/60+J36/3600+1/3)</f>
        <v>49.09491753931541</v>
      </c>
      <c r="O36" s="12">
        <f>1000*(N36/MAX(N$36:N$39))</f>
        <v>1000</v>
      </c>
      <c r="P36" s="33" t="s">
        <v>29</v>
      </c>
      <c r="Q36" s="33" t="s">
        <v>39</v>
      </c>
      <c r="R36" s="33" t="s">
        <v>38</v>
      </c>
      <c r="S36" s="33" t="s">
        <v>29</v>
      </c>
      <c r="T36" s="33" t="s">
        <v>39</v>
      </c>
      <c r="U36" s="33" t="s">
        <v>108</v>
      </c>
      <c r="V36" s="33" t="s">
        <v>32</v>
      </c>
      <c r="W36" s="33" t="s">
        <v>99</v>
      </c>
      <c r="X36" s="5"/>
      <c r="Y36" s="33" t="s">
        <v>29</v>
      </c>
      <c r="Z36" s="3"/>
      <c r="AB36" s="3"/>
      <c r="AC36" s="1"/>
      <c r="AD36" s="1"/>
      <c r="AE36" s="1"/>
      <c r="AF36" s="1"/>
      <c r="AG36" s="1"/>
      <c r="AH36" s="1"/>
      <c r="AI36" s="1"/>
      <c r="AJ36" s="1"/>
      <c r="AK36" s="1"/>
      <c r="AL36" s="1"/>
    </row>
    <row r="37" spans="2:38" ht="12.75">
      <c r="B37" s="32" t="s">
        <v>128</v>
      </c>
      <c r="C37" s="33" t="s">
        <v>78</v>
      </c>
      <c r="D37" s="3">
        <v>0.885</v>
      </c>
      <c r="E37" s="3">
        <v>0</v>
      </c>
      <c r="F37" s="10">
        <v>157.34</v>
      </c>
      <c r="G37" s="8">
        <f>+(D37*(1-0.04*E37))*F37</f>
        <v>139.2459</v>
      </c>
      <c r="H37" s="3">
        <v>2</v>
      </c>
      <c r="I37" s="3">
        <v>51</v>
      </c>
      <c r="J37" s="3">
        <v>46</v>
      </c>
      <c r="K37" s="9">
        <v>54.96</v>
      </c>
      <c r="L37" s="10">
        <f>+K37*D37</f>
        <v>48.6396</v>
      </c>
      <c r="M37" s="11">
        <v>0</v>
      </c>
      <c r="N37" s="8">
        <f>+K37*D37*(1-0.04*E37)*(1+0.05*MAX(H37+I37/60+J37/3600-1,0))*(1+0.03*$M37)*(H37+I37/60+J37/3600)/(H37+I37/60+J37/3600+1/3)</f>
        <v>47.62457444114375</v>
      </c>
      <c r="O37" s="12">
        <f>1000*(N37/MAX(N$36:N$39))</f>
        <v>970.0510119607757</v>
      </c>
      <c r="P37" s="33" t="s">
        <v>29</v>
      </c>
      <c r="Q37" s="33" t="s">
        <v>39</v>
      </c>
      <c r="R37" s="33" t="s">
        <v>38</v>
      </c>
      <c r="S37" s="33" t="s">
        <v>100</v>
      </c>
      <c r="T37" s="33" t="s">
        <v>108</v>
      </c>
      <c r="U37" s="33" t="s">
        <v>43</v>
      </c>
      <c r="V37" s="33" t="s">
        <v>39</v>
      </c>
      <c r="W37" s="33" t="s">
        <v>98</v>
      </c>
      <c r="X37" s="33" t="s">
        <v>99</v>
      </c>
      <c r="Y37" s="33" t="s">
        <v>29</v>
      </c>
      <c r="Z37" s="3"/>
      <c r="AB37" s="3"/>
      <c r="AC37" s="1"/>
      <c r="AD37" s="1"/>
      <c r="AE37" s="1"/>
      <c r="AF37" s="1"/>
      <c r="AG37" s="1"/>
      <c r="AH37" s="1"/>
      <c r="AI37" s="1"/>
      <c r="AJ37" s="1"/>
      <c r="AK37" s="1"/>
      <c r="AL37" s="1"/>
    </row>
    <row r="38" spans="2:38" ht="12.75">
      <c r="B38" s="32" t="s">
        <v>36</v>
      </c>
      <c r="C38" s="33" t="s">
        <v>107</v>
      </c>
      <c r="D38" s="3">
        <v>0.88</v>
      </c>
      <c r="E38" s="3">
        <v>0</v>
      </c>
      <c r="F38" s="10">
        <v>151.26</v>
      </c>
      <c r="G38" s="8">
        <f>+(D38*(1-0.04*E38))*F38</f>
        <v>133.1088</v>
      </c>
      <c r="H38" s="3">
        <v>2</v>
      </c>
      <c r="I38" s="3">
        <v>49</v>
      </c>
      <c r="J38" s="3">
        <v>40</v>
      </c>
      <c r="K38" s="9">
        <v>53.49</v>
      </c>
      <c r="L38" s="10">
        <f>+K38*D38</f>
        <v>47.071200000000005</v>
      </c>
      <c r="M38" s="11">
        <v>0</v>
      </c>
      <c r="N38" s="8">
        <f>+K38*D38*(1-0.04*E38)*(1+0.05*MAX(H38+I38/60+J38/3600-1,0))*(1+0.03*$M38)*(H38+I38/60+J38/3600)/(H38+I38/60+J38/3600+1/3)</f>
        <v>45.95579823432924</v>
      </c>
      <c r="O38" s="12">
        <f>1000*(N38/MAX(N$36:N$39))</f>
        <v>936.0601980343005</v>
      </c>
      <c r="P38" s="33" t="s">
        <v>29</v>
      </c>
      <c r="Q38" s="33" t="s">
        <v>99</v>
      </c>
      <c r="R38" s="33" t="s">
        <v>39</v>
      </c>
      <c r="S38" s="33" t="s">
        <v>38</v>
      </c>
      <c r="T38" s="33" t="s">
        <v>99</v>
      </c>
      <c r="U38" s="33" t="s">
        <v>98</v>
      </c>
      <c r="V38" s="33" t="s">
        <v>100</v>
      </c>
      <c r="W38" s="33" t="s">
        <v>109</v>
      </c>
      <c r="X38" s="33" t="s">
        <v>131</v>
      </c>
      <c r="Y38" s="33" t="s">
        <v>29</v>
      </c>
      <c r="Z38" s="3"/>
      <c r="AB38" s="3"/>
      <c r="AC38" s="1"/>
      <c r="AD38" s="1"/>
      <c r="AE38" s="1"/>
      <c r="AF38" s="1"/>
      <c r="AG38" s="1"/>
      <c r="AH38" s="1"/>
      <c r="AI38" s="1"/>
      <c r="AJ38" s="1"/>
      <c r="AK38" s="1"/>
      <c r="AL38" s="1"/>
    </row>
    <row r="39" spans="2:38" ht="12.75">
      <c r="B39" s="32" t="s">
        <v>49</v>
      </c>
      <c r="C39" s="33" t="s">
        <v>50</v>
      </c>
      <c r="D39" s="3">
        <v>0.94</v>
      </c>
      <c r="E39" s="3">
        <v>0</v>
      </c>
      <c r="F39" s="10">
        <v>135.68</v>
      </c>
      <c r="G39" s="8">
        <f>+(D39*(1-0.04*E39))*F39</f>
        <v>127.5392</v>
      </c>
      <c r="H39" s="3">
        <v>3</v>
      </c>
      <c r="I39" s="3">
        <v>2</v>
      </c>
      <c r="J39" s="3">
        <v>10</v>
      </c>
      <c r="K39" s="9">
        <v>44.69</v>
      </c>
      <c r="L39" s="10">
        <f>+K39*D39</f>
        <v>42.008599999999994</v>
      </c>
      <c r="M39" s="11">
        <v>0</v>
      </c>
      <c r="N39" s="8">
        <f>+K39*D39*(1-0.04*E39)*(1+0.05*MAX(H39+I39/60+J39/3600-1,0))*(1+0.03*$M39)*(H39+I39/60+J39/3600)/(H39+I39/60+J39/3600+1/3)</f>
        <v>41.70638300510671</v>
      </c>
      <c r="O39" s="12">
        <f>1000*(N39/MAX(N$36:N$39))</f>
        <v>849.5051034907649</v>
      </c>
      <c r="P39" s="33" t="s">
        <v>29</v>
      </c>
      <c r="Q39" s="33" t="s">
        <v>130</v>
      </c>
      <c r="R39" s="33" t="s">
        <v>90</v>
      </c>
      <c r="S39" s="33" t="s">
        <v>39</v>
      </c>
      <c r="T39" s="5"/>
      <c r="U39" s="5"/>
      <c r="V39" s="5"/>
      <c r="W39" s="5"/>
      <c r="X39" s="5"/>
      <c r="Y39" s="33" t="s">
        <v>29</v>
      </c>
      <c r="Z39" s="3"/>
      <c r="AB39" s="3"/>
      <c r="AC39" s="1"/>
      <c r="AD39" s="1"/>
      <c r="AE39" s="1"/>
      <c r="AF39" s="1"/>
      <c r="AG39" s="1"/>
      <c r="AH39" s="1"/>
      <c r="AI39" s="1"/>
      <c r="AJ39" s="1"/>
      <c r="AK39" s="1"/>
      <c r="AL39" s="1"/>
    </row>
    <row r="40" spans="2:38" ht="12.75">
      <c r="B40" s="32"/>
      <c r="C40" s="5"/>
      <c r="D40" s="3"/>
      <c r="E40" s="3"/>
      <c r="F40" s="10"/>
      <c r="G40" s="8"/>
      <c r="H40" s="3"/>
      <c r="I40" s="3"/>
      <c r="J40" s="3"/>
      <c r="K40" s="9"/>
      <c r="L40" s="10"/>
      <c r="M40" s="11"/>
      <c r="N40" s="8"/>
      <c r="O40" s="12"/>
      <c r="P40" s="5"/>
      <c r="Q40" s="5"/>
      <c r="R40" s="5"/>
      <c r="S40" s="5"/>
      <c r="T40" s="5"/>
      <c r="U40" s="5"/>
      <c r="V40" s="5"/>
      <c r="W40" s="5"/>
      <c r="X40" s="5"/>
      <c r="Y40" s="5"/>
      <c r="Z40" s="3"/>
      <c r="AB40" s="3"/>
      <c r="AC40" s="1"/>
      <c r="AD40" s="1"/>
      <c r="AE40" s="1"/>
      <c r="AF40" s="1"/>
      <c r="AG40" s="1"/>
      <c r="AH40" s="1"/>
      <c r="AI40" s="1"/>
      <c r="AJ40" s="1"/>
      <c r="AK40" s="1"/>
      <c r="AL40" s="1"/>
    </row>
    <row r="41" spans="1:38" ht="12.75">
      <c r="A41" s="7">
        <v>39592</v>
      </c>
      <c r="B41" s="32" t="s">
        <v>135</v>
      </c>
      <c r="C41" s="31" t="s">
        <v>107</v>
      </c>
      <c r="D41" s="3">
        <v>0.88</v>
      </c>
      <c r="E41" s="3">
        <v>0</v>
      </c>
      <c r="F41" s="10">
        <v>137.56</v>
      </c>
      <c r="G41" s="8">
        <f aca="true" t="shared" si="9" ref="G41:G56">+(D41*(1-0.04*E41))*F41</f>
        <v>121.0528</v>
      </c>
      <c r="H41" s="3">
        <v>2</v>
      </c>
      <c r="I41" s="3">
        <v>45</v>
      </c>
      <c r="J41" s="3">
        <v>50</v>
      </c>
      <c r="K41" s="9">
        <v>49.77</v>
      </c>
      <c r="L41" s="10">
        <f aca="true" t="shared" si="10" ref="L41:L49">+K41*D41</f>
        <v>43.7976</v>
      </c>
      <c r="M41" s="11">
        <v>1</v>
      </c>
      <c r="N41" s="8">
        <f aca="true" t="shared" si="11" ref="N41:N49">+K41*D41*(1-0.04*E41)*(1+0.05*MAX(H41+I41/60+J41/3600-1,0))*(1+0.03*$M41)*(H41+I41/60+J41/3600)/(H41+I41/60+J41/3600+1/3)</f>
        <v>43.806873165246635</v>
      </c>
      <c r="O41" s="12">
        <f aca="true" t="shared" si="12" ref="O41:O49">1000*(N41/MAX(N$41:N$49))</f>
        <v>1000</v>
      </c>
      <c r="P41" s="31" t="s">
        <v>132</v>
      </c>
      <c r="Q41" s="31" t="s">
        <v>133</v>
      </c>
      <c r="R41" s="31" t="s">
        <v>43</v>
      </c>
      <c r="S41" s="5"/>
      <c r="T41" s="5"/>
      <c r="U41" s="5"/>
      <c r="V41" s="5"/>
      <c r="W41" s="5"/>
      <c r="X41" s="5"/>
      <c r="Y41" s="31" t="s">
        <v>132</v>
      </c>
      <c r="Z41" s="31" t="s">
        <v>134</v>
      </c>
      <c r="AB41" s="3"/>
      <c r="AC41" s="1"/>
      <c r="AD41" s="1"/>
      <c r="AE41" s="1"/>
      <c r="AF41" s="1"/>
      <c r="AG41" s="1"/>
      <c r="AH41" s="1"/>
      <c r="AI41" s="1"/>
      <c r="AJ41" s="1"/>
      <c r="AK41" s="1"/>
      <c r="AL41" s="1"/>
    </row>
    <row r="42" spans="2:38" ht="12.75">
      <c r="B42" s="32" t="s">
        <v>35</v>
      </c>
      <c r="C42" s="33" t="s">
        <v>78</v>
      </c>
      <c r="D42" s="3">
        <v>0.885</v>
      </c>
      <c r="E42" s="3">
        <v>0</v>
      </c>
      <c r="F42" s="10">
        <v>133.42</v>
      </c>
      <c r="G42" s="8">
        <f t="shared" si="9"/>
        <v>118.07669999999999</v>
      </c>
      <c r="H42" s="3">
        <v>2</v>
      </c>
      <c r="I42" s="3">
        <v>51</v>
      </c>
      <c r="J42" s="3">
        <v>40</v>
      </c>
      <c r="K42" s="9">
        <v>46.63</v>
      </c>
      <c r="L42" s="10">
        <f t="shared" si="10"/>
        <v>41.26755</v>
      </c>
      <c r="M42" s="11">
        <v>1</v>
      </c>
      <c r="N42" s="8">
        <f t="shared" si="11"/>
        <v>41.61285672302536</v>
      </c>
      <c r="O42" s="12">
        <f t="shared" si="12"/>
        <v>949.9161596413172</v>
      </c>
      <c r="P42" s="33" t="s">
        <v>132</v>
      </c>
      <c r="Q42" s="33" t="s">
        <v>133</v>
      </c>
      <c r="R42" s="33" t="s">
        <v>43</v>
      </c>
      <c r="S42" s="5"/>
      <c r="T42" s="5"/>
      <c r="U42" s="5"/>
      <c r="V42" s="5"/>
      <c r="W42" s="5"/>
      <c r="X42" s="5"/>
      <c r="Y42" s="33" t="s">
        <v>132</v>
      </c>
      <c r="Z42" s="31" t="s">
        <v>134</v>
      </c>
      <c r="AB42" s="3"/>
      <c r="AC42" s="1"/>
      <c r="AD42" s="1"/>
      <c r="AE42" s="1"/>
      <c r="AF42" s="1"/>
      <c r="AG42" s="1"/>
      <c r="AH42" s="1"/>
      <c r="AI42" s="1"/>
      <c r="AJ42" s="1"/>
      <c r="AK42" s="1"/>
      <c r="AL42" s="1"/>
    </row>
    <row r="43" spans="2:38" ht="12.75">
      <c r="B43" s="32" t="s">
        <v>41</v>
      </c>
      <c r="C43" s="31" t="s">
        <v>78</v>
      </c>
      <c r="D43" s="3">
        <v>0.885</v>
      </c>
      <c r="E43" s="3">
        <v>0</v>
      </c>
      <c r="F43" s="10">
        <v>119.29</v>
      </c>
      <c r="G43" s="8">
        <f t="shared" si="9"/>
        <v>105.57165</v>
      </c>
      <c r="H43" s="3">
        <v>2</v>
      </c>
      <c r="I43" s="3">
        <v>42</v>
      </c>
      <c r="J43" s="3">
        <v>2</v>
      </c>
      <c r="K43" s="9">
        <v>44.17</v>
      </c>
      <c r="L43" s="10">
        <f t="shared" si="10"/>
        <v>39.090450000000004</v>
      </c>
      <c r="M43" s="11">
        <v>1</v>
      </c>
      <c r="N43" s="8">
        <f t="shared" si="11"/>
        <v>38.88679905323956</v>
      </c>
      <c r="O43" s="12">
        <f t="shared" si="12"/>
        <v>887.6871651293677</v>
      </c>
      <c r="P43" s="31" t="s">
        <v>132</v>
      </c>
      <c r="Q43" s="31" t="s">
        <v>133</v>
      </c>
      <c r="R43" s="31" t="s">
        <v>43</v>
      </c>
      <c r="S43" s="5"/>
      <c r="T43" s="5"/>
      <c r="U43" s="5"/>
      <c r="V43" s="5"/>
      <c r="W43" s="5"/>
      <c r="X43" s="5"/>
      <c r="Y43" s="31" t="s">
        <v>132</v>
      </c>
      <c r="Z43" s="31" t="s">
        <v>134</v>
      </c>
      <c r="AB43" s="3"/>
      <c r="AC43" s="1"/>
      <c r="AD43" s="1"/>
      <c r="AE43" s="1"/>
      <c r="AF43" s="1"/>
      <c r="AG43" s="1"/>
      <c r="AH43" s="1"/>
      <c r="AI43" s="1"/>
      <c r="AJ43" s="1"/>
      <c r="AK43" s="1"/>
      <c r="AL43" s="1"/>
    </row>
    <row r="44" spans="2:38" ht="12.75">
      <c r="B44" s="32" t="s">
        <v>30</v>
      </c>
      <c r="C44" s="33" t="s">
        <v>106</v>
      </c>
      <c r="D44" s="3">
        <v>0.925</v>
      </c>
      <c r="E44" s="3">
        <v>0</v>
      </c>
      <c r="F44" s="10">
        <v>121.09</v>
      </c>
      <c r="G44" s="8">
        <f t="shared" si="9"/>
        <v>112.00825</v>
      </c>
      <c r="H44" s="3">
        <v>2</v>
      </c>
      <c r="I44" s="3">
        <v>55</v>
      </c>
      <c r="J44" s="3">
        <v>28</v>
      </c>
      <c r="K44" s="9">
        <v>41.41</v>
      </c>
      <c r="L44" s="10">
        <f t="shared" si="10"/>
        <v>38.304249999999996</v>
      </c>
      <c r="M44" s="11">
        <v>1</v>
      </c>
      <c r="N44" s="8">
        <f t="shared" si="11"/>
        <v>38.82439605109443</v>
      </c>
      <c r="O44" s="12">
        <f t="shared" si="12"/>
        <v>886.2626625881859</v>
      </c>
      <c r="P44" s="33" t="s">
        <v>132</v>
      </c>
      <c r="Q44" s="33" t="s">
        <v>133</v>
      </c>
      <c r="R44" s="33" t="s">
        <v>43</v>
      </c>
      <c r="S44" s="5"/>
      <c r="T44" s="5"/>
      <c r="U44" s="5"/>
      <c r="V44" s="5"/>
      <c r="W44" s="5"/>
      <c r="X44" s="5"/>
      <c r="Y44" s="33" t="s">
        <v>132</v>
      </c>
      <c r="Z44" s="31" t="s">
        <v>134</v>
      </c>
      <c r="AB44" s="3"/>
      <c r="AC44" s="1"/>
      <c r="AD44" s="1"/>
      <c r="AE44" s="1"/>
      <c r="AF44" s="1"/>
      <c r="AG44" s="1"/>
      <c r="AH44" s="1"/>
      <c r="AI44" s="1"/>
      <c r="AJ44" s="1"/>
      <c r="AK44" s="1"/>
      <c r="AL44" s="1"/>
    </row>
    <row r="45" spans="2:38" ht="12.75">
      <c r="B45" s="32" t="s">
        <v>136</v>
      </c>
      <c r="C45" s="33" t="s">
        <v>137</v>
      </c>
      <c r="D45" s="3">
        <v>0.939</v>
      </c>
      <c r="E45" s="3">
        <v>0</v>
      </c>
      <c r="F45" s="10">
        <v>109.98</v>
      </c>
      <c r="G45" s="8">
        <f t="shared" si="9"/>
        <v>103.27122</v>
      </c>
      <c r="H45" s="3">
        <v>2</v>
      </c>
      <c r="I45" s="3">
        <v>43</v>
      </c>
      <c r="J45" s="3">
        <v>6</v>
      </c>
      <c r="K45" s="9">
        <v>40.46</v>
      </c>
      <c r="L45" s="10">
        <f t="shared" si="10"/>
        <v>37.99194</v>
      </c>
      <c r="M45" s="11">
        <v>1</v>
      </c>
      <c r="N45" s="8">
        <f t="shared" si="11"/>
        <v>37.85217252536365</v>
      </c>
      <c r="O45" s="12">
        <f t="shared" si="12"/>
        <v>864.0692610627358</v>
      </c>
      <c r="P45" s="33" t="s">
        <v>132</v>
      </c>
      <c r="Q45" s="33" t="s">
        <v>133</v>
      </c>
      <c r="R45" s="33" t="s">
        <v>43</v>
      </c>
      <c r="S45" s="5"/>
      <c r="T45" s="5"/>
      <c r="U45" s="5"/>
      <c r="V45" s="5"/>
      <c r="W45" s="5"/>
      <c r="X45" s="5"/>
      <c r="Y45" s="33" t="s">
        <v>132</v>
      </c>
      <c r="Z45" s="31" t="s">
        <v>134</v>
      </c>
      <c r="AB45" s="3"/>
      <c r="AC45" s="1"/>
      <c r="AD45" s="1"/>
      <c r="AE45" s="1"/>
      <c r="AF45" s="1"/>
      <c r="AG45" s="1"/>
      <c r="AH45" s="1"/>
      <c r="AI45" s="1"/>
      <c r="AJ45" s="1"/>
      <c r="AK45" s="1"/>
      <c r="AL45" s="1"/>
    </row>
    <row r="46" spans="2:38" ht="12.75">
      <c r="B46" s="32" t="s">
        <v>49</v>
      </c>
      <c r="C46" s="33" t="s">
        <v>50</v>
      </c>
      <c r="D46" s="3">
        <v>0.94</v>
      </c>
      <c r="E46" s="3">
        <v>0</v>
      </c>
      <c r="F46" s="10">
        <v>113.65</v>
      </c>
      <c r="G46" s="8">
        <f t="shared" si="9"/>
        <v>106.831</v>
      </c>
      <c r="H46" s="3">
        <v>2</v>
      </c>
      <c r="I46" s="3">
        <v>50</v>
      </c>
      <c r="J46" s="3">
        <v>27</v>
      </c>
      <c r="K46" s="9">
        <v>40.1</v>
      </c>
      <c r="L46" s="10">
        <f t="shared" si="10"/>
        <v>37.694</v>
      </c>
      <c r="M46" s="11">
        <v>0</v>
      </c>
      <c r="N46" s="8">
        <f t="shared" si="11"/>
        <v>36.84066525350048</v>
      </c>
      <c r="O46" s="12">
        <f t="shared" si="12"/>
        <v>840.9791110753674</v>
      </c>
      <c r="P46" s="33" t="s">
        <v>29</v>
      </c>
      <c r="Q46" s="33" t="s">
        <v>39</v>
      </c>
      <c r="R46" s="33" t="s">
        <v>29</v>
      </c>
      <c r="S46" s="31" t="s">
        <v>32</v>
      </c>
      <c r="T46" s="31" t="s">
        <v>90</v>
      </c>
      <c r="U46" s="5"/>
      <c r="V46" s="5"/>
      <c r="W46" s="5"/>
      <c r="X46" s="5"/>
      <c r="Y46" s="33" t="s">
        <v>29</v>
      </c>
      <c r="Z46" s="31"/>
      <c r="AB46" s="3"/>
      <c r="AC46" s="1"/>
      <c r="AD46" s="1"/>
      <c r="AE46" s="1"/>
      <c r="AF46" s="1"/>
      <c r="AG46" s="1"/>
      <c r="AH46" s="1"/>
      <c r="AI46" s="1"/>
      <c r="AJ46" s="1"/>
      <c r="AK46" s="1"/>
      <c r="AL46" s="1"/>
    </row>
    <row r="47" spans="2:38" ht="12.75">
      <c r="B47" s="32" t="s">
        <v>33</v>
      </c>
      <c r="C47" s="33" t="s">
        <v>121</v>
      </c>
      <c r="D47" s="3">
        <v>0.855</v>
      </c>
      <c r="E47" s="3">
        <v>0</v>
      </c>
      <c r="F47" s="10">
        <v>94.97</v>
      </c>
      <c r="G47" s="8">
        <f t="shared" si="9"/>
        <v>81.19935</v>
      </c>
      <c r="H47" s="3">
        <v>2</v>
      </c>
      <c r="I47" s="3">
        <v>30</v>
      </c>
      <c r="J47" s="3">
        <v>0</v>
      </c>
      <c r="K47" s="9">
        <f>+F47/2.5</f>
        <v>37.988</v>
      </c>
      <c r="L47" s="10">
        <f t="shared" si="10"/>
        <v>32.47974</v>
      </c>
      <c r="M47" s="11">
        <v>1</v>
      </c>
      <c r="N47" s="8">
        <f t="shared" si="11"/>
        <v>31.732228336764702</v>
      </c>
      <c r="O47" s="12">
        <f t="shared" si="12"/>
        <v>724.366430287448</v>
      </c>
      <c r="P47" s="33" t="s">
        <v>132</v>
      </c>
      <c r="Q47" s="33" t="s">
        <v>133</v>
      </c>
      <c r="R47" s="33" t="s">
        <v>43</v>
      </c>
      <c r="S47" s="5"/>
      <c r="T47" s="5"/>
      <c r="U47" s="5"/>
      <c r="V47" s="5"/>
      <c r="W47" s="5"/>
      <c r="X47" s="5"/>
      <c r="Y47" s="33" t="s">
        <v>132</v>
      </c>
      <c r="Z47" s="33" t="s">
        <v>144</v>
      </c>
      <c r="AB47" s="3"/>
      <c r="AC47" s="1"/>
      <c r="AD47" s="1"/>
      <c r="AE47" s="1"/>
      <c r="AF47" s="1"/>
      <c r="AG47" s="1"/>
      <c r="AH47" s="1"/>
      <c r="AI47" s="1"/>
      <c r="AJ47" s="1"/>
      <c r="AK47" s="1"/>
      <c r="AL47" s="1"/>
    </row>
    <row r="48" spans="2:38" ht="12.75">
      <c r="B48" s="32" t="s">
        <v>140</v>
      </c>
      <c r="C48" s="33" t="s">
        <v>34</v>
      </c>
      <c r="D48" s="3">
        <v>0.94</v>
      </c>
      <c r="E48" s="3">
        <v>0</v>
      </c>
      <c r="F48" s="10">
        <v>57.63</v>
      </c>
      <c r="G48" s="8">
        <f t="shared" si="9"/>
        <v>54.1722</v>
      </c>
      <c r="H48" s="3">
        <v>2</v>
      </c>
      <c r="I48" s="3">
        <v>0</v>
      </c>
      <c r="J48" s="3">
        <v>15</v>
      </c>
      <c r="K48" s="9">
        <v>28.75</v>
      </c>
      <c r="L48" s="10">
        <f t="shared" si="10"/>
        <v>27.025</v>
      </c>
      <c r="M48" s="11">
        <v>0</v>
      </c>
      <c r="N48" s="8">
        <f t="shared" si="11"/>
        <v>24.334553262403446</v>
      </c>
      <c r="O48" s="12">
        <f t="shared" si="12"/>
        <v>555.4962384694649</v>
      </c>
      <c r="P48" s="33" t="s">
        <v>132</v>
      </c>
      <c r="Q48" s="33" t="s">
        <v>38</v>
      </c>
      <c r="R48" s="33" t="s">
        <v>132</v>
      </c>
      <c r="S48" s="33" t="s">
        <v>141</v>
      </c>
      <c r="T48" s="31" t="s">
        <v>152</v>
      </c>
      <c r="U48" s="5"/>
      <c r="V48" s="5"/>
      <c r="W48" s="5"/>
      <c r="X48" s="5"/>
      <c r="Y48" s="33" t="s">
        <v>132</v>
      </c>
      <c r="Z48" s="33" t="s">
        <v>142</v>
      </c>
      <c r="AB48" s="3"/>
      <c r="AC48" s="1"/>
      <c r="AD48" s="1"/>
      <c r="AE48" s="1"/>
      <c r="AF48" s="1"/>
      <c r="AG48" s="1"/>
      <c r="AH48" s="1"/>
      <c r="AI48" s="1"/>
      <c r="AJ48" s="1"/>
      <c r="AK48" s="1"/>
      <c r="AL48" s="1"/>
    </row>
    <row r="49" spans="2:38" ht="12.75">
      <c r="B49" s="32" t="s">
        <v>36</v>
      </c>
      <c r="C49" s="33" t="s">
        <v>107</v>
      </c>
      <c r="D49" s="3">
        <v>0.88</v>
      </c>
      <c r="E49" s="3">
        <v>0</v>
      </c>
      <c r="F49" s="10">
        <v>61.49</v>
      </c>
      <c r="G49" s="8">
        <f t="shared" si="9"/>
        <v>54.111200000000004</v>
      </c>
      <c r="H49" s="3">
        <v>3</v>
      </c>
      <c r="I49" s="3">
        <v>6</v>
      </c>
      <c r="J49" s="3">
        <v>54</v>
      </c>
      <c r="K49" s="9">
        <v>19.74</v>
      </c>
      <c r="L49" s="10">
        <f t="shared" si="10"/>
        <v>17.371199999999998</v>
      </c>
      <c r="M49" s="11">
        <v>0</v>
      </c>
      <c r="N49" s="8">
        <f t="shared" si="11"/>
        <v>17.351442254035764</v>
      </c>
      <c r="O49" s="12">
        <f t="shared" si="12"/>
        <v>396.0894946458129</v>
      </c>
      <c r="P49" s="33" t="s">
        <v>132</v>
      </c>
      <c r="Q49" s="33" t="s">
        <v>133</v>
      </c>
      <c r="R49" s="33" t="s">
        <v>38</v>
      </c>
      <c r="S49" s="5"/>
      <c r="T49" s="5"/>
      <c r="U49" s="5"/>
      <c r="V49" s="5"/>
      <c r="W49" s="5"/>
      <c r="X49" s="5"/>
      <c r="Y49" s="33" t="s">
        <v>132</v>
      </c>
      <c r="Z49" s="31"/>
      <c r="AB49" s="3"/>
      <c r="AC49" s="1"/>
      <c r="AD49" s="1"/>
      <c r="AE49" s="1"/>
      <c r="AF49" s="1"/>
      <c r="AG49" s="1"/>
      <c r="AH49" s="1"/>
      <c r="AI49" s="1"/>
      <c r="AJ49" s="1"/>
      <c r="AK49" s="1"/>
      <c r="AL49" s="1"/>
    </row>
    <row r="50" spans="2:38" ht="12.75">
      <c r="B50" s="32" t="s">
        <v>69</v>
      </c>
      <c r="C50" s="33" t="s">
        <v>115</v>
      </c>
      <c r="D50" s="3">
        <v>0.976</v>
      </c>
      <c r="E50" s="3">
        <v>0</v>
      </c>
      <c r="F50" s="10">
        <v>100.73</v>
      </c>
      <c r="G50" s="8">
        <f t="shared" si="9"/>
        <v>98.31248000000001</v>
      </c>
      <c r="H50" s="3"/>
      <c r="I50" s="3"/>
      <c r="J50" s="3"/>
      <c r="K50" s="9"/>
      <c r="L50" s="10"/>
      <c r="M50" s="11">
        <v>1</v>
      </c>
      <c r="N50" s="8"/>
      <c r="O50" s="35">
        <f>MIN(600*(G50/MAX(G41:G49)),1000)</f>
        <v>487.2872663829337</v>
      </c>
      <c r="P50" s="33" t="s">
        <v>132</v>
      </c>
      <c r="Q50" s="33" t="s">
        <v>133</v>
      </c>
      <c r="R50" s="33" t="s">
        <v>43</v>
      </c>
      <c r="S50" s="5"/>
      <c r="T50" s="5"/>
      <c r="U50" s="5"/>
      <c r="V50" s="5"/>
      <c r="W50" s="5"/>
      <c r="X50" s="5"/>
      <c r="Y50" s="33" t="s">
        <v>155</v>
      </c>
      <c r="Z50" s="31"/>
      <c r="AB50" s="3"/>
      <c r="AC50" s="1"/>
      <c r="AD50" s="1"/>
      <c r="AE50" s="1"/>
      <c r="AF50" s="1"/>
      <c r="AG50" s="1"/>
      <c r="AH50" s="1"/>
      <c r="AI50" s="1"/>
      <c r="AJ50" s="1"/>
      <c r="AK50" s="1"/>
      <c r="AL50" s="1"/>
    </row>
    <row r="51" spans="2:38" ht="12.75">
      <c r="B51" s="32" t="s">
        <v>156</v>
      </c>
      <c r="C51" s="33" t="s">
        <v>34</v>
      </c>
      <c r="D51" s="3">
        <v>0.94</v>
      </c>
      <c r="E51" s="3">
        <v>0</v>
      </c>
      <c r="F51" s="10">
        <v>68.3</v>
      </c>
      <c r="G51" s="8">
        <f t="shared" si="9"/>
        <v>64.202</v>
      </c>
      <c r="H51" s="3"/>
      <c r="I51" s="3"/>
      <c r="J51" s="3"/>
      <c r="K51" s="9"/>
      <c r="L51" s="10"/>
      <c r="M51" s="11">
        <v>1</v>
      </c>
      <c r="N51" s="8"/>
      <c r="O51" s="35">
        <f>MIN(600*(G51/MAX(G41:G49)),1000)</f>
        <v>318.2181659573343</v>
      </c>
      <c r="P51" s="31" t="s">
        <v>132</v>
      </c>
      <c r="Q51" s="31" t="s">
        <v>133</v>
      </c>
      <c r="R51" s="31" t="s">
        <v>43</v>
      </c>
      <c r="S51" s="5"/>
      <c r="T51" s="5"/>
      <c r="U51" s="5"/>
      <c r="V51" s="5"/>
      <c r="W51" s="5"/>
      <c r="X51" s="5"/>
      <c r="Y51" s="31" t="s">
        <v>157</v>
      </c>
      <c r="Z51" s="3"/>
      <c r="AB51" s="3"/>
      <c r="AC51" s="1"/>
      <c r="AD51" s="1"/>
      <c r="AE51" s="1"/>
      <c r="AF51" s="1"/>
      <c r="AG51" s="1"/>
      <c r="AH51" s="1"/>
      <c r="AI51" s="1"/>
      <c r="AJ51" s="1"/>
      <c r="AK51" s="1"/>
      <c r="AL51" s="1"/>
    </row>
    <row r="52" spans="2:38" ht="12.75">
      <c r="B52" s="32" t="s">
        <v>138</v>
      </c>
      <c r="C52" s="33" t="s">
        <v>143</v>
      </c>
      <c r="D52" s="3">
        <v>0.97</v>
      </c>
      <c r="E52" s="3">
        <v>0</v>
      </c>
      <c r="F52" s="10">
        <v>47</v>
      </c>
      <c r="G52" s="8">
        <f t="shared" si="9"/>
        <v>45.589999999999996</v>
      </c>
      <c r="H52" s="3"/>
      <c r="I52" s="3"/>
      <c r="J52" s="3"/>
      <c r="K52" s="9"/>
      <c r="L52" s="10"/>
      <c r="M52" s="11">
        <v>1</v>
      </c>
      <c r="N52" s="8"/>
      <c r="O52" s="35">
        <f>MIN(600*(G52/MAX(G41:G49)),1000)</f>
        <v>225.96751169737502</v>
      </c>
      <c r="P52" s="33" t="s">
        <v>132</v>
      </c>
      <c r="Q52" s="33" t="s">
        <v>133</v>
      </c>
      <c r="R52" s="5"/>
      <c r="S52" s="5"/>
      <c r="T52" s="5"/>
      <c r="U52" s="5"/>
      <c r="V52" s="5"/>
      <c r="W52" s="5"/>
      <c r="X52" s="5"/>
      <c r="Y52" s="33" t="s">
        <v>139</v>
      </c>
      <c r="Z52" s="3"/>
      <c r="AB52" s="3"/>
      <c r="AC52" s="1"/>
      <c r="AD52" s="1"/>
      <c r="AE52" s="1"/>
      <c r="AF52" s="1"/>
      <c r="AG52" s="1"/>
      <c r="AH52" s="1"/>
      <c r="AI52" s="1"/>
      <c r="AJ52" s="1"/>
      <c r="AK52" s="1"/>
      <c r="AL52" s="1"/>
    </row>
    <row r="53" spans="2:38" ht="12.75">
      <c r="B53" s="32" t="s">
        <v>145</v>
      </c>
      <c r="C53" s="33" t="s">
        <v>146</v>
      </c>
      <c r="D53" s="3">
        <v>1.2</v>
      </c>
      <c r="E53" s="3">
        <v>0</v>
      </c>
      <c r="F53" s="10">
        <v>36.5</v>
      </c>
      <c r="G53" s="8">
        <f t="shared" si="9"/>
        <v>43.8</v>
      </c>
      <c r="H53" s="3"/>
      <c r="I53" s="3"/>
      <c r="J53" s="3"/>
      <c r="K53" s="9"/>
      <c r="L53" s="10"/>
      <c r="M53" s="11">
        <v>1</v>
      </c>
      <c r="N53" s="8"/>
      <c r="O53" s="35">
        <f>MIN(600*(G53/MAX(G41:G49)),1000)</f>
        <v>217.0953501282085</v>
      </c>
      <c r="P53" s="33" t="s">
        <v>132</v>
      </c>
      <c r="Q53" s="33" t="s">
        <v>147</v>
      </c>
      <c r="R53" s="33" t="s">
        <v>133</v>
      </c>
      <c r="S53" s="5"/>
      <c r="T53" s="5"/>
      <c r="U53" s="5"/>
      <c r="V53" s="5"/>
      <c r="W53" s="5"/>
      <c r="X53" s="5"/>
      <c r="Y53" s="33" t="s">
        <v>139</v>
      </c>
      <c r="Z53" s="31"/>
      <c r="AB53" s="3"/>
      <c r="AC53" s="1"/>
      <c r="AD53" s="1"/>
      <c r="AE53" s="1"/>
      <c r="AF53" s="1"/>
      <c r="AG53" s="1"/>
      <c r="AH53" s="1"/>
      <c r="AI53" s="1"/>
      <c r="AJ53" s="1"/>
      <c r="AK53" s="1"/>
      <c r="AL53" s="1"/>
    </row>
    <row r="54" spans="2:38" ht="12.75">
      <c r="B54" s="32" t="s">
        <v>153</v>
      </c>
      <c r="C54" s="33" t="s">
        <v>154</v>
      </c>
      <c r="D54" s="3">
        <v>1.2</v>
      </c>
      <c r="E54" s="3">
        <v>0</v>
      </c>
      <c r="F54" s="10">
        <v>31</v>
      </c>
      <c r="G54" s="8">
        <f t="shared" si="9"/>
        <v>37.199999999999996</v>
      </c>
      <c r="H54" s="3"/>
      <c r="I54" s="3"/>
      <c r="J54" s="3"/>
      <c r="K54" s="9"/>
      <c r="L54" s="10"/>
      <c r="M54" s="11">
        <v>1</v>
      </c>
      <c r="N54" s="8"/>
      <c r="O54" s="35">
        <f>MIN(600*(G54/MAX(G41:G49)),1000)</f>
        <v>184.3823521636839</v>
      </c>
      <c r="P54" s="33" t="s">
        <v>132</v>
      </c>
      <c r="Q54" s="33" t="s">
        <v>147</v>
      </c>
      <c r="R54" s="33" t="s">
        <v>133</v>
      </c>
      <c r="S54" s="5"/>
      <c r="T54" s="5"/>
      <c r="U54" s="5"/>
      <c r="V54" s="5"/>
      <c r="W54" s="5"/>
      <c r="X54" s="5"/>
      <c r="Y54" s="33" t="s">
        <v>155</v>
      </c>
      <c r="Z54" s="3"/>
      <c r="AB54" s="3"/>
      <c r="AC54" s="1"/>
      <c r="AD54" s="1"/>
      <c r="AE54" s="1"/>
      <c r="AF54" s="1"/>
      <c r="AG54" s="1"/>
      <c r="AH54" s="1"/>
      <c r="AI54" s="1"/>
      <c r="AJ54" s="1"/>
      <c r="AK54" s="1"/>
      <c r="AL54" s="1"/>
    </row>
    <row r="55" spans="2:38" ht="12.75">
      <c r="B55" s="32" t="s">
        <v>148</v>
      </c>
      <c r="C55" s="33" t="s">
        <v>88</v>
      </c>
      <c r="D55" s="3">
        <v>1.6</v>
      </c>
      <c r="E55" s="3">
        <v>0</v>
      </c>
      <c r="F55" s="10">
        <v>7.54</v>
      </c>
      <c r="G55" s="8">
        <f t="shared" si="9"/>
        <v>12.064</v>
      </c>
      <c r="H55" s="3"/>
      <c r="I55" s="3"/>
      <c r="J55" s="3"/>
      <c r="K55" s="9"/>
      <c r="L55" s="10"/>
      <c r="M55" s="11">
        <v>1</v>
      </c>
      <c r="N55" s="8"/>
      <c r="O55" s="35">
        <f>MIN(600*(G55/MAX(G41:G49)),1000)</f>
        <v>59.79539506727643</v>
      </c>
      <c r="P55" s="33" t="s">
        <v>132</v>
      </c>
      <c r="Q55" s="33" t="s">
        <v>147</v>
      </c>
      <c r="R55" s="33"/>
      <c r="S55" s="5"/>
      <c r="T55" s="5"/>
      <c r="U55" s="5"/>
      <c r="V55" s="5"/>
      <c r="W55" s="5"/>
      <c r="X55" s="5"/>
      <c r="Y55" s="33" t="s">
        <v>149</v>
      </c>
      <c r="Z55" s="31"/>
      <c r="AB55" s="3"/>
      <c r="AC55" s="1"/>
      <c r="AD55" s="1"/>
      <c r="AE55" s="1"/>
      <c r="AF55" s="1"/>
      <c r="AG55" s="1"/>
      <c r="AH55" s="1"/>
      <c r="AI55" s="1"/>
      <c r="AJ55" s="1"/>
      <c r="AK55" s="1"/>
      <c r="AL55" s="1"/>
    </row>
    <row r="56" spans="2:38" ht="12.75">
      <c r="B56" s="32" t="s">
        <v>150</v>
      </c>
      <c r="C56" s="33" t="s">
        <v>151</v>
      </c>
      <c r="D56" s="3">
        <v>1.38</v>
      </c>
      <c r="E56" s="3">
        <v>0</v>
      </c>
      <c r="F56" s="10">
        <v>5.4</v>
      </c>
      <c r="G56" s="8">
        <f t="shared" si="9"/>
        <v>7.452</v>
      </c>
      <c r="H56" s="3"/>
      <c r="I56" s="3"/>
      <c r="J56" s="3"/>
      <c r="K56" s="9"/>
      <c r="L56" s="10"/>
      <c r="M56" s="11">
        <v>0</v>
      </c>
      <c r="N56" s="8"/>
      <c r="O56" s="35">
        <f>MIN(600*(G56/MAX(G41:G49)),1000)</f>
        <v>36.935948610854105</v>
      </c>
      <c r="P56" s="33" t="s">
        <v>132</v>
      </c>
      <c r="Q56" s="5"/>
      <c r="R56" s="5"/>
      <c r="S56" s="5"/>
      <c r="T56" s="5"/>
      <c r="U56" s="5"/>
      <c r="V56" s="5"/>
      <c r="W56" s="5"/>
      <c r="X56" s="5"/>
      <c r="Y56" s="33" t="s">
        <v>152</v>
      </c>
      <c r="Z56" s="3"/>
      <c r="AB56" s="3"/>
      <c r="AC56" s="1"/>
      <c r="AD56" s="1"/>
      <c r="AE56" s="1"/>
      <c r="AF56" s="1"/>
      <c r="AG56" s="1"/>
      <c r="AH56" s="1"/>
      <c r="AI56" s="1"/>
      <c r="AJ56" s="1"/>
      <c r="AK56" s="1"/>
      <c r="AL56" s="1"/>
    </row>
    <row r="57" spans="2:38" ht="12.75">
      <c r="B57" s="32"/>
      <c r="C57" s="33"/>
      <c r="D57" s="3"/>
      <c r="E57" s="3"/>
      <c r="F57" s="10"/>
      <c r="G57" s="8"/>
      <c r="H57" s="3"/>
      <c r="I57" s="3"/>
      <c r="J57" s="3"/>
      <c r="K57" s="9"/>
      <c r="L57" s="10"/>
      <c r="M57" s="11"/>
      <c r="N57" s="8"/>
      <c r="O57" s="35"/>
      <c r="P57" s="33"/>
      <c r="Q57" s="5"/>
      <c r="R57" s="5"/>
      <c r="S57" s="5"/>
      <c r="T57" s="5"/>
      <c r="U57" s="5"/>
      <c r="V57" s="5"/>
      <c r="W57" s="5"/>
      <c r="X57" s="5"/>
      <c r="Y57" s="33"/>
      <c r="Z57" s="3"/>
      <c r="AB57" s="3"/>
      <c r="AC57" s="1"/>
      <c r="AD57" s="1"/>
      <c r="AE57" s="1"/>
      <c r="AF57" s="1"/>
      <c r="AG57" s="1"/>
      <c r="AH57" s="1"/>
      <c r="AI57" s="1"/>
      <c r="AJ57" s="1"/>
      <c r="AK57" s="1"/>
      <c r="AL57" s="1"/>
    </row>
    <row r="58" spans="1:38" ht="12.75">
      <c r="A58" s="7">
        <v>39599</v>
      </c>
      <c r="B58" s="32" t="s">
        <v>135</v>
      </c>
      <c r="C58" s="33" t="s">
        <v>107</v>
      </c>
      <c r="D58" s="3">
        <v>0.88</v>
      </c>
      <c r="E58" s="3">
        <v>0</v>
      </c>
      <c r="F58" s="10">
        <v>213.46</v>
      </c>
      <c r="G58" s="8">
        <f>+(D58*(1-0.04*E58))*F58</f>
        <v>187.84480000000002</v>
      </c>
      <c r="H58" s="3">
        <v>3</v>
      </c>
      <c r="I58" s="3">
        <v>59</v>
      </c>
      <c r="J58" s="3">
        <v>7</v>
      </c>
      <c r="K58" s="9">
        <v>53.56</v>
      </c>
      <c r="L58" s="10">
        <f>+K58*D58</f>
        <v>47.1328</v>
      </c>
      <c r="M58" s="11">
        <v>1</v>
      </c>
      <c r="N58" s="8">
        <f>+K58*D58*(1-0.04*E58)*(1+0.05*MAX(H58+I58/60+J58/3600-1,0))*(1+0.03*$M58)*(H58+I58/60+J58/3600)/(H58+I58/60+J58/3600+1/3)</f>
        <v>51.486660747645004</v>
      </c>
      <c r="O58" s="12">
        <f>1000*(N58/MAX(N$58:N$62))</f>
        <v>1000</v>
      </c>
      <c r="P58" s="33" t="s">
        <v>29</v>
      </c>
      <c r="Q58" s="31" t="s">
        <v>38</v>
      </c>
      <c r="R58" s="31" t="s">
        <v>102</v>
      </c>
      <c r="S58" s="31" t="s">
        <v>29</v>
      </c>
      <c r="T58" s="31" t="s">
        <v>90</v>
      </c>
      <c r="U58" s="31" t="s">
        <v>85</v>
      </c>
      <c r="V58" s="31" t="s">
        <v>100</v>
      </c>
      <c r="W58" s="5"/>
      <c r="X58" s="5"/>
      <c r="Y58" s="33" t="s">
        <v>29</v>
      </c>
      <c r="Z58" s="28" t="s">
        <v>164</v>
      </c>
      <c r="AB58" s="3"/>
      <c r="AC58" s="1"/>
      <c r="AD58" s="1"/>
      <c r="AE58" s="1"/>
      <c r="AF58" s="1"/>
      <c r="AG58" s="1"/>
      <c r="AH58" s="1"/>
      <c r="AI58" s="1"/>
      <c r="AJ58" s="1"/>
      <c r="AK58" s="1"/>
      <c r="AL58" s="1"/>
    </row>
    <row r="59" spans="2:38" ht="12.75">
      <c r="B59" s="32" t="s">
        <v>30</v>
      </c>
      <c r="C59" s="33" t="s">
        <v>106</v>
      </c>
      <c r="D59" s="3">
        <v>0.925</v>
      </c>
      <c r="E59" s="3">
        <v>0</v>
      </c>
      <c r="F59" s="10">
        <v>144.03</v>
      </c>
      <c r="G59" s="8">
        <f>+(D59*(1-0.04*E59))*F59</f>
        <v>133.22775000000001</v>
      </c>
      <c r="H59" s="3">
        <v>3</v>
      </c>
      <c r="I59" s="3">
        <v>41</v>
      </c>
      <c r="J59" s="3">
        <v>49</v>
      </c>
      <c r="K59" s="9">
        <v>38.96</v>
      </c>
      <c r="L59" s="10">
        <f>+K59*D59</f>
        <v>36.038000000000004</v>
      </c>
      <c r="M59" s="11">
        <v>0</v>
      </c>
      <c r="N59" s="8">
        <f>+K59*D59*(1-0.04*E59)*(1+0.05*MAX(H59+I59/60+J59/3600-1,0))*(1+0.03*$M59)*(H59+I59/60+J59/3600)/(H59+I59/60+J59/3600+1/3)</f>
        <v>37.5150927289173</v>
      </c>
      <c r="O59" s="12">
        <f>1000*(N59/MAX(N$58:N$62))</f>
        <v>728.6371301645007</v>
      </c>
      <c r="P59" s="33" t="s">
        <v>29</v>
      </c>
      <c r="Q59" s="31" t="s">
        <v>43</v>
      </c>
      <c r="R59" s="31" t="s">
        <v>87</v>
      </c>
      <c r="S59" s="31" t="s">
        <v>171</v>
      </c>
      <c r="T59" s="31" t="s">
        <v>172</v>
      </c>
      <c r="U59" s="31" t="s">
        <v>109</v>
      </c>
      <c r="V59" s="31" t="s">
        <v>173</v>
      </c>
      <c r="W59" s="5"/>
      <c r="X59" s="5"/>
      <c r="Y59" s="33" t="s">
        <v>29</v>
      </c>
      <c r="Z59" s="3"/>
      <c r="AB59" s="3"/>
      <c r="AC59" s="1"/>
      <c r="AD59" s="1"/>
      <c r="AE59" s="1"/>
      <c r="AF59" s="1"/>
      <c r="AG59" s="1"/>
      <c r="AH59" s="1"/>
      <c r="AI59" s="1"/>
      <c r="AJ59" s="1"/>
      <c r="AK59" s="1"/>
      <c r="AL59" s="1"/>
    </row>
    <row r="60" spans="2:38" ht="12.75">
      <c r="B60" s="32" t="s">
        <v>65</v>
      </c>
      <c r="C60" s="33" t="s">
        <v>34</v>
      </c>
      <c r="D60" s="3">
        <v>0.94</v>
      </c>
      <c r="E60" s="3">
        <v>0</v>
      </c>
      <c r="F60" s="10">
        <v>74.66</v>
      </c>
      <c r="G60" s="8">
        <f>+(D60*(1-0.04*E60))*F60</f>
        <v>70.18039999999999</v>
      </c>
      <c r="H60" s="3">
        <v>1</v>
      </c>
      <c r="I60" s="3">
        <v>57</v>
      </c>
      <c r="J60" s="3">
        <v>26</v>
      </c>
      <c r="K60" s="9">
        <v>38.14</v>
      </c>
      <c r="L60" s="10">
        <f>+K60*D60</f>
        <v>35.8516</v>
      </c>
      <c r="M60" s="11">
        <v>0</v>
      </c>
      <c r="N60" s="8">
        <f>+K60*D60*(1-0.04*E60)*(1+0.05*MAX(H60+I60/60+J60/3600-1,0))*(1+0.03*$M60)*(H60+I60/60+J60/3600)/(H60+I60/60+J60/3600+1/3)</f>
        <v>32.10048347789096</v>
      </c>
      <c r="O60" s="12">
        <f>1000*(N60/MAX(N$58:N$62))</f>
        <v>623.4718471105981</v>
      </c>
      <c r="P60" s="33" t="s">
        <v>29</v>
      </c>
      <c r="Q60" s="31" t="s">
        <v>39</v>
      </c>
      <c r="R60" s="31" t="s">
        <v>108</v>
      </c>
      <c r="S60" s="31" t="s">
        <v>29</v>
      </c>
      <c r="T60" s="31" t="s">
        <v>100</v>
      </c>
      <c r="U60" s="31" t="s">
        <v>99</v>
      </c>
      <c r="V60" s="31"/>
      <c r="W60" s="5"/>
      <c r="X60" s="5"/>
      <c r="Y60" s="33" t="s">
        <v>29</v>
      </c>
      <c r="Z60" s="3"/>
      <c r="AB60" s="3"/>
      <c r="AC60" s="1"/>
      <c r="AD60" s="1"/>
      <c r="AE60" s="1"/>
      <c r="AF60" s="1"/>
      <c r="AG60" s="1"/>
      <c r="AH60" s="1"/>
      <c r="AI60" s="1"/>
      <c r="AJ60" s="1"/>
      <c r="AK60" s="1"/>
      <c r="AL60" s="1"/>
    </row>
    <row r="61" spans="2:38" ht="12.75">
      <c r="B61" s="32" t="s">
        <v>41</v>
      </c>
      <c r="C61" s="33" t="s">
        <v>123</v>
      </c>
      <c r="D61" s="3">
        <v>0.885</v>
      </c>
      <c r="E61" s="3">
        <v>0</v>
      </c>
      <c r="F61" s="10">
        <v>103.21</v>
      </c>
      <c r="G61" s="8">
        <f>+(D61*(1-0.04*E61))*F61</f>
        <v>91.34084999999999</v>
      </c>
      <c r="H61" s="3">
        <v>3</v>
      </c>
      <c r="I61" s="3">
        <v>15</v>
      </c>
      <c r="J61" s="3">
        <v>35</v>
      </c>
      <c r="K61" s="9">
        <v>31.99</v>
      </c>
      <c r="L61" s="10">
        <f>+K61*D61</f>
        <v>28.311149999999998</v>
      </c>
      <c r="M61" s="11">
        <v>1</v>
      </c>
      <c r="N61" s="8">
        <f>+K61*D61*(1-0.04*E61)*(1+0.05*MAX(H61+I61/60+J61/3600-1,0))*(1+0.03*$M61)*(H61+I61/60+J61/3600)/(H61+I61/60+J61/3600+1/3)</f>
        <v>29.444293709097856</v>
      </c>
      <c r="O61" s="12">
        <f>1000*(N61/MAX(N$58:N$62))</f>
        <v>571.8819842175263</v>
      </c>
      <c r="P61" s="33" t="s">
        <v>29</v>
      </c>
      <c r="Q61" s="31" t="s">
        <v>38</v>
      </c>
      <c r="R61" s="31" t="s">
        <v>102</v>
      </c>
      <c r="S61" s="5"/>
      <c r="T61" s="5"/>
      <c r="U61" s="5"/>
      <c r="V61" s="5"/>
      <c r="W61" s="5"/>
      <c r="X61" s="5"/>
      <c r="Y61" s="33" t="s">
        <v>29</v>
      </c>
      <c r="Z61" s="28" t="s">
        <v>170</v>
      </c>
      <c r="AB61" s="3"/>
      <c r="AC61" s="1"/>
      <c r="AD61" s="1"/>
      <c r="AE61" s="1"/>
      <c r="AF61" s="1"/>
      <c r="AG61" s="1"/>
      <c r="AH61" s="1"/>
      <c r="AI61" s="1"/>
      <c r="AJ61" s="1"/>
      <c r="AK61" s="1"/>
      <c r="AL61" s="1"/>
    </row>
    <row r="62" spans="2:38" ht="12.75">
      <c r="B62" s="32" t="s">
        <v>33</v>
      </c>
      <c r="C62" s="33" t="s">
        <v>80</v>
      </c>
      <c r="D62" s="3">
        <v>0.855</v>
      </c>
      <c r="E62" s="3">
        <v>0</v>
      </c>
      <c r="F62" s="10">
        <v>104.67</v>
      </c>
      <c r="G62" s="8">
        <f>+(D62*(1-0.04*E62))*F62</f>
        <v>89.49285</v>
      </c>
      <c r="H62" s="3">
        <v>3</v>
      </c>
      <c r="I62" s="3">
        <v>11</v>
      </c>
      <c r="J62" s="3">
        <v>10</v>
      </c>
      <c r="K62" s="9">
        <v>32.85</v>
      </c>
      <c r="L62" s="10">
        <f>+K62*D62</f>
        <v>28.086750000000002</v>
      </c>
      <c r="M62" s="11">
        <v>1</v>
      </c>
      <c r="N62" s="8">
        <f>+K62*D62*(1-0.04*E62)*(1+0.05*MAX(H62+I62/60+J62/3600-1,0))*(1+0.03*$M62)*(H62+I62/60+J62/3600)/(H62+I62/60+J62/3600+1/3)</f>
        <v>29.05204474314572</v>
      </c>
      <c r="O62" s="12">
        <f>1000*(N62/MAX(N$58:N$62))</f>
        <v>564.2635261498204</v>
      </c>
      <c r="P62" s="33" t="s">
        <v>29</v>
      </c>
      <c r="Q62" s="31" t="s">
        <v>38</v>
      </c>
      <c r="R62" s="31" t="s">
        <v>102</v>
      </c>
      <c r="S62" s="31"/>
      <c r="T62" s="5"/>
      <c r="U62" s="5"/>
      <c r="V62" s="5"/>
      <c r="W62" s="5"/>
      <c r="X62" s="5"/>
      <c r="Y62" s="33" t="s">
        <v>29</v>
      </c>
      <c r="Z62" s="28" t="s">
        <v>174</v>
      </c>
      <c r="AB62" s="3"/>
      <c r="AC62" s="1"/>
      <c r="AD62" s="1"/>
      <c r="AE62" s="1"/>
      <c r="AF62" s="1"/>
      <c r="AG62" s="1"/>
      <c r="AH62" s="1"/>
      <c r="AI62" s="1"/>
      <c r="AJ62" s="1"/>
      <c r="AK62" s="1"/>
      <c r="AL62" s="1"/>
    </row>
    <row r="63" spans="2:38" ht="12.75">
      <c r="B63" s="32"/>
      <c r="C63" s="33"/>
      <c r="D63" s="3"/>
      <c r="E63" s="3"/>
      <c r="F63" s="10"/>
      <c r="G63" s="8"/>
      <c r="H63" s="3"/>
      <c r="I63" s="3"/>
      <c r="J63" s="3"/>
      <c r="K63" s="9"/>
      <c r="L63" s="10"/>
      <c r="M63" s="11"/>
      <c r="N63" s="8"/>
      <c r="O63" s="35"/>
      <c r="P63" s="33"/>
      <c r="Q63" s="5"/>
      <c r="R63" s="5"/>
      <c r="S63" s="5"/>
      <c r="T63" s="5"/>
      <c r="U63" s="5"/>
      <c r="V63" s="5"/>
      <c r="W63" s="5"/>
      <c r="X63" s="5"/>
      <c r="Y63" s="33"/>
      <c r="Z63" s="3"/>
      <c r="AB63" s="3"/>
      <c r="AC63" s="1"/>
      <c r="AD63" s="1"/>
      <c r="AE63" s="1"/>
      <c r="AF63" s="1"/>
      <c r="AG63" s="1"/>
      <c r="AH63" s="1"/>
      <c r="AI63" s="1"/>
      <c r="AJ63" s="1"/>
      <c r="AK63" s="1"/>
      <c r="AL63" s="1"/>
    </row>
    <row r="64" spans="1:38" ht="12.75">
      <c r="A64" s="7">
        <v>39600</v>
      </c>
      <c r="B64" s="32" t="s">
        <v>135</v>
      </c>
      <c r="C64" s="33" t="s">
        <v>107</v>
      </c>
      <c r="D64" s="3">
        <v>0.88</v>
      </c>
      <c r="E64" s="3">
        <v>1</v>
      </c>
      <c r="F64" s="10">
        <v>264.13</v>
      </c>
      <c r="G64" s="8">
        <f aca="true" t="shared" si="13" ref="G64:G77">+(D64*(1-0.04*E64))*F64</f>
        <v>223.137024</v>
      </c>
      <c r="H64" s="3">
        <v>4</v>
      </c>
      <c r="I64" s="3">
        <v>18</v>
      </c>
      <c r="J64" s="3">
        <v>19</v>
      </c>
      <c r="K64" s="9">
        <v>61.33</v>
      </c>
      <c r="L64" s="10">
        <f aca="true" t="shared" si="14" ref="L64:L71">+K64*D64</f>
        <v>53.9704</v>
      </c>
      <c r="M64" s="11">
        <v>1</v>
      </c>
      <c r="N64" s="8">
        <f aca="true" t="shared" si="15" ref="N64:N71">+K64*D64*(1-0.04*E64)*(1+0.05*MAX(H64+I64/60+J64/3600-1,0))*(1+0.03*$M64)*(H64+I64/60+J64/3600)/(H64+I64/60+J64/3600+1/3)</f>
        <v>57.71671384593626</v>
      </c>
      <c r="O64" s="12">
        <f>1000*(N64/MAX(N$64:N$72))</f>
        <v>1000</v>
      </c>
      <c r="P64" s="33" t="s">
        <v>29</v>
      </c>
      <c r="Q64" s="31" t="s">
        <v>162</v>
      </c>
      <c r="R64" s="31" t="s">
        <v>163</v>
      </c>
      <c r="S64" s="31" t="s">
        <v>100</v>
      </c>
      <c r="T64" s="31" t="s">
        <v>85</v>
      </c>
      <c r="U64" s="31" t="s">
        <v>91</v>
      </c>
      <c r="V64" s="31" t="s">
        <v>29</v>
      </c>
      <c r="W64" s="31" t="s">
        <v>39</v>
      </c>
      <c r="X64" s="5"/>
      <c r="Y64" s="33" t="s">
        <v>29</v>
      </c>
      <c r="Z64" s="28" t="s">
        <v>164</v>
      </c>
      <c r="AB64" s="3"/>
      <c r="AC64" s="1"/>
      <c r="AD64" s="1"/>
      <c r="AE64" s="1"/>
      <c r="AF64" s="1"/>
      <c r="AG64" s="1"/>
      <c r="AH64" s="1"/>
      <c r="AI64" s="1"/>
      <c r="AJ64" s="1"/>
      <c r="AK64" s="1"/>
      <c r="AL64" s="1"/>
    </row>
    <row r="65" spans="2:38" ht="12.75">
      <c r="B65" s="32" t="s">
        <v>35</v>
      </c>
      <c r="C65" s="33" t="s">
        <v>161</v>
      </c>
      <c r="D65" s="3">
        <v>0.885</v>
      </c>
      <c r="E65" s="3">
        <v>0</v>
      </c>
      <c r="F65" s="10">
        <v>223.3</v>
      </c>
      <c r="G65" s="8">
        <f t="shared" si="13"/>
        <v>197.62050000000002</v>
      </c>
      <c r="H65" s="3">
        <v>4</v>
      </c>
      <c r="I65" s="3">
        <v>9</v>
      </c>
      <c r="J65" s="3">
        <v>31</v>
      </c>
      <c r="K65" s="9">
        <v>53.7</v>
      </c>
      <c r="L65" s="10">
        <f t="shared" si="14"/>
        <v>47.5245</v>
      </c>
      <c r="M65" s="11">
        <v>1</v>
      </c>
      <c r="N65" s="8">
        <f t="shared" si="15"/>
        <v>52.47485275557724</v>
      </c>
      <c r="O65" s="12">
        <f aca="true" t="shared" si="16" ref="O65:O72">1000*(N65/MAX(N$64:N$72))</f>
        <v>909.1794951398105</v>
      </c>
      <c r="P65" s="33" t="s">
        <v>29</v>
      </c>
      <c r="Q65" s="31" t="s">
        <v>162</v>
      </c>
      <c r="R65" s="31" t="s">
        <v>163</v>
      </c>
      <c r="S65" s="31" t="s">
        <v>29</v>
      </c>
      <c r="T65" s="31" t="s">
        <v>90</v>
      </c>
      <c r="U65" s="31" t="s">
        <v>29</v>
      </c>
      <c r="V65" s="31" t="s">
        <v>98</v>
      </c>
      <c r="W65" s="5"/>
      <c r="X65" s="5"/>
      <c r="Y65" s="33" t="s">
        <v>29</v>
      </c>
      <c r="Z65" s="28" t="s">
        <v>164</v>
      </c>
      <c r="AB65" s="3"/>
      <c r="AC65" s="1"/>
      <c r="AD65" s="1"/>
      <c r="AE65" s="1"/>
      <c r="AF65" s="1"/>
      <c r="AG65" s="1"/>
      <c r="AH65" s="1"/>
      <c r="AI65" s="1"/>
      <c r="AJ65" s="1"/>
      <c r="AK65" s="1"/>
      <c r="AL65" s="1"/>
    </row>
    <row r="66" spans="2:38" ht="12.75">
      <c r="B66" s="32" t="s">
        <v>30</v>
      </c>
      <c r="C66" s="33" t="s">
        <v>165</v>
      </c>
      <c r="D66" s="3">
        <v>0.873</v>
      </c>
      <c r="E66" s="3">
        <v>1</v>
      </c>
      <c r="F66" s="10">
        <v>241.98</v>
      </c>
      <c r="G66" s="8">
        <f t="shared" si="13"/>
        <v>202.79859839999997</v>
      </c>
      <c r="H66" s="3">
        <v>4</v>
      </c>
      <c r="I66" s="3">
        <v>10</v>
      </c>
      <c r="J66" s="3">
        <v>25</v>
      </c>
      <c r="K66" s="9">
        <v>57.98</v>
      </c>
      <c r="L66" s="10">
        <f t="shared" si="14"/>
        <v>50.61654</v>
      </c>
      <c r="M66" s="11">
        <v>0</v>
      </c>
      <c r="N66" s="8">
        <f t="shared" si="15"/>
        <v>52.13833784385209</v>
      </c>
      <c r="O66" s="12">
        <f t="shared" si="16"/>
        <v>903.3490365204336</v>
      </c>
      <c r="P66" s="33" t="s">
        <v>29</v>
      </c>
      <c r="Q66" s="31" t="s">
        <v>166</v>
      </c>
      <c r="R66" s="31" t="s">
        <v>163</v>
      </c>
      <c r="S66" s="31" t="s">
        <v>29</v>
      </c>
      <c r="T66" s="31" t="s">
        <v>32</v>
      </c>
      <c r="U66" s="31" t="s">
        <v>90</v>
      </c>
      <c r="V66" s="5"/>
      <c r="W66" s="5"/>
      <c r="X66" s="5"/>
      <c r="Y66" s="33" t="s">
        <v>29</v>
      </c>
      <c r="Z66" s="3"/>
      <c r="AB66" s="3"/>
      <c r="AC66" s="1"/>
      <c r="AD66" s="1"/>
      <c r="AE66" s="1"/>
      <c r="AF66" s="1"/>
      <c r="AG66" s="1"/>
      <c r="AH66" s="1"/>
      <c r="AI66" s="1"/>
      <c r="AJ66" s="1"/>
      <c r="AK66" s="1"/>
      <c r="AL66" s="1"/>
    </row>
    <row r="67" spans="2:38" ht="12.75">
      <c r="B67" s="32" t="s">
        <v>40</v>
      </c>
      <c r="C67" s="33" t="s">
        <v>137</v>
      </c>
      <c r="D67" s="3">
        <v>0.939</v>
      </c>
      <c r="E67" s="3">
        <v>0</v>
      </c>
      <c r="F67" s="10">
        <v>143.83</v>
      </c>
      <c r="G67" s="8">
        <f t="shared" si="13"/>
        <v>135.05637000000002</v>
      </c>
      <c r="H67" s="3">
        <v>2</v>
      </c>
      <c r="I67" s="3">
        <v>56</v>
      </c>
      <c r="J67" s="3">
        <v>25</v>
      </c>
      <c r="K67" s="9">
        <v>52.32</v>
      </c>
      <c r="L67" s="10">
        <f t="shared" si="14"/>
        <v>49.128479999999996</v>
      </c>
      <c r="M67" s="11">
        <v>0</v>
      </c>
      <c r="N67" s="8">
        <f t="shared" si="15"/>
        <v>48.40683958985999</v>
      </c>
      <c r="O67" s="12">
        <f t="shared" si="16"/>
        <v>838.6970838130667</v>
      </c>
      <c r="P67" s="33" t="s">
        <v>29</v>
      </c>
      <c r="Q67" s="31" t="s">
        <v>85</v>
      </c>
      <c r="R67" s="31" t="s">
        <v>163</v>
      </c>
      <c r="S67" s="31" t="s">
        <v>32</v>
      </c>
      <c r="T67" s="5"/>
      <c r="U67" s="5"/>
      <c r="V67" s="5"/>
      <c r="W67" s="5"/>
      <c r="X67" s="5"/>
      <c r="Y67" s="33" t="s">
        <v>29</v>
      </c>
      <c r="Z67" s="3"/>
      <c r="AB67" s="3"/>
      <c r="AC67" s="1"/>
      <c r="AD67" s="1"/>
      <c r="AE67" s="1"/>
      <c r="AF67" s="1"/>
      <c r="AG67" s="1"/>
      <c r="AH67" s="1"/>
      <c r="AI67" s="1"/>
      <c r="AJ67" s="1"/>
      <c r="AK67" s="1"/>
      <c r="AL67" s="1"/>
    </row>
    <row r="68" spans="2:38" ht="12.75">
      <c r="B68" s="32" t="s">
        <v>28</v>
      </c>
      <c r="C68" s="33" t="s">
        <v>117</v>
      </c>
      <c r="D68" s="3">
        <v>0.976</v>
      </c>
      <c r="E68" s="3">
        <v>0</v>
      </c>
      <c r="F68" s="10">
        <v>177.36</v>
      </c>
      <c r="G68" s="8">
        <f t="shared" si="13"/>
        <v>173.10336</v>
      </c>
      <c r="H68" s="3">
        <v>3</v>
      </c>
      <c r="I68" s="3">
        <v>57</v>
      </c>
      <c r="J68" s="3">
        <v>46</v>
      </c>
      <c r="K68" s="9">
        <v>44.76</v>
      </c>
      <c r="L68" s="10">
        <f t="shared" si="14"/>
        <v>43.685759999999995</v>
      </c>
      <c r="M68" s="11">
        <v>1</v>
      </c>
      <c r="N68" s="8">
        <f t="shared" si="15"/>
        <v>47.653605078877604</v>
      </c>
      <c r="O68" s="12">
        <f t="shared" si="16"/>
        <v>825.6465398581041</v>
      </c>
      <c r="P68" s="33" t="s">
        <v>29</v>
      </c>
      <c r="Q68" s="31" t="s">
        <v>162</v>
      </c>
      <c r="R68" s="31" t="s">
        <v>163</v>
      </c>
      <c r="S68" s="31" t="s">
        <v>29</v>
      </c>
      <c r="T68" s="31" t="s">
        <v>32</v>
      </c>
      <c r="U68" s="31" t="s">
        <v>99</v>
      </c>
      <c r="V68" s="5"/>
      <c r="W68" s="5"/>
      <c r="X68" s="5"/>
      <c r="Y68" s="33" t="s">
        <v>29</v>
      </c>
      <c r="Z68" s="28" t="s">
        <v>164</v>
      </c>
      <c r="AB68" s="3"/>
      <c r="AC68" s="1"/>
      <c r="AD68" s="1"/>
      <c r="AE68" s="1"/>
      <c r="AF68" s="1"/>
      <c r="AG68" s="1"/>
      <c r="AH68" s="1"/>
      <c r="AI68" s="1"/>
      <c r="AJ68" s="1"/>
      <c r="AK68" s="1"/>
      <c r="AL68" s="1"/>
    </row>
    <row r="69" spans="2:38" ht="12.75">
      <c r="B69" s="32" t="s">
        <v>33</v>
      </c>
      <c r="C69" s="33" t="s">
        <v>80</v>
      </c>
      <c r="D69" s="3">
        <v>0.855</v>
      </c>
      <c r="E69" s="3">
        <v>0</v>
      </c>
      <c r="F69" s="10">
        <v>209.47</v>
      </c>
      <c r="G69" s="8">
        <f t="shared" si="13"/>
        <v>179.09685</v>
      </c>
      <c r="H69" s="3">
        <v>4</v>
      </c>
      <c r="I69" s="3">
        <v>15</v>
      </c>
      <c r="J69" s="3">
        <v>48</v>
      </c>
      <c r="K69" s="9">
        <v>49.13</v>
      </c>
      <c r="L69" s="10">
        <f t="shared" si="14"/>
        <v>42.00615</v>
      </c>
      <c r="M69" s="11">
        <v>1</v>
      </c>
      <c r="N69" s="8">
        <f t="shared" si="15"/>
        <v>46.676504991559646</v>
      </c>
      <c r="O69" s="12">
        <f t="shared" si="16"/>
        <v>808.7173000901205</v>
      </c>
      <c r="P69" s="33" t="s">
        <v>29</v>
      </c>
      <c r="Q69" s="31" t="s">
        <v>169</v>
      </c>
      <c r="R69" s="31" t="s">
        <v>87</v>
      </c>
      <c r="S69" s="31" t="s">
        <v>32</v>
      </c>
      <c r="T69" s="31" t="s">
        <v>90</v>
      </c>
      <c r="U69" s="31" t="s">
        <v>43</v>
      </c>
      <c r="V69" s="31" t="s">
        <v>100</v>
      </c>
      <c r="W69" s="5"/>
      <c r="X69" s="5"/>
      <c r="Y69" s="33" t="s">
        <v>29</v>
      </c>
      <c r="Z69" s="28" t="s">
        <v>170</v>
      </c>
      <c r="AB69" s="3"/>
      <c r="AC69" s="1"/>
      <c r="AD69" s="1"/>
      <c r="AE69" s="1"/>
      <c r="AF69" s="1"/>
      <c r="AG69" s="1"/>
      <c r="AH69" s="1"/>
      <c r="AI69" s="1"/>
      <c r="AJ69" s="1"/>
      <c r="AK69" s="1"/>
      <c r="AL69" s="1"/>
    </row>
    <row r="70" spans="2:38" ht="12.75">
      <c r="B70" s="32" t="s">
        <v>41</v>
      </c>
      <c r="C70" s="33" t="s">
        <v>161</v>
      </c>
      <c r="D70" s="3">
        <v>0.885</v>
      </c>
      <c r="E70" s="3">
        <v>0</v>
      </c>
      <c r="F70" s="10">
        <v>157.96</v>
      </c>
      <c r="G70" s="8">
        <f t="shared" si="13"/>
        <v>139.7946</v>
      </c>
      <c r="H70" s="3">
        <v>3</v>
      </c>
      <c r="I70" s="3">
        <v>1</v>
      </c>
      <c r="J70" s="3">
        <v>48</v>
      </c>
      <c r="K70" s="9">
        <v>49.77</v>
      </c>
      <c r="L70" s="10">
        <f t="shared" si="14"/>
        <v>44.04645</v>
      </c>
      <c r="M70" s="11">
        <v>1</v>
      </c>
      <c r="N70" s="8">
        <f t="shared" si="15"/>
        <v>45.01998589718755</v>
      </c>
      <c r="O70" s="12">
        <f t="shared" si="16"/>
        <v>780.0164440643624</v>
      </c>
      <c r="P70" s="33" t="s">
        <v>29</v>
      </c>
      <c r="Q70" s="31" t="s">
        <v>162</v>
      </c>
      <c r="R70" s="31" t="s">
        <v>163</v>
      </c>
      <c r="S70" s="31" t="s">
        <v>100</v>
      </c>
      <c r="T70" s="31" t="s">
        <v>98</v>
      </c>
      <c r="U70" s="5"/>
      <c r="V70" s="5"/>
      <c r="W70" s="5"/>
      <c r="X70" s="5"/>
      <c r="Y70" s="33" t="s">
        <v>29</v>
      </c>
      <c r="Z70" s="28" t="s">
        <v>164</v>
      </c>
      <c r="AB70" s="3"/>
      <c r="AC70" s="1"/>
      <c r="AD70" s="1"/>
      <c r="AE70" s="1"/>
      <c r="AF70" s="1"/>
      <c r="AG70" s="1"/>
      <c r="AH70" s="1"/>
      <c r="AI70" s="1"/>
      <c r="AJ70" s="1"/>
      <c r="AK70" s="1"/>
      <c r="AL70" s="1"/>
    </row>
    <row r="71" spans="2:38" ht="12.75">
      <c r="B71" s="32" t="s">
        <v>167</v>
      </c>
      <c r="C71" s="33" t="s">
        <v>168</v>
      </c>
      <c r="D71" s="3">
        <v>1.2</v>
      </c>
      <c r="E71" s="3">
        <v>0</v>
      </c>
      <c r="F71" s="10">
        <v>85.7</v>
      </c>
      <c r="G71" s="8">
        <f t="shared" si="13"/>
        <v>102.84</v>
      </c>
      <c r="H71" s="3">
        <v>2</v>
      </c>
      <c r="I71" s="3">
        <v>39</v>
      </c>
      <c r="J71" s="3">
        <v>14</v>
      </c>
      <c r="K71" s="9">
        <v>32.29</v>
      </c>
      <c r="L71" s="10">
        <f t="shared" si="14"/>
        <v>38.748</v>
      </c>
      <c r="M71" s="11">
        <v>0</v>
      </c>
      <c r="N71" s="8">
        <f t="shared" si="15"/>
        <v>37.27094498425391</v>
      </c>
      <c r="O71" s="12">
        <f t="shared" si="16"/>
        <v>645.7565322194464</v>
      </c>
      <c r="P71" s="33" t="s">
        <v>37</v>
      </c>
      <c r="Q71" s="31" t="s">
        <v>39</v>
      </c>
      <c r="R71" s="31" t="s">
        <v>38</v>
      </c>
      <c r="S71" s="31" t="s">
        <v>44</v>
      </c>
      <c r="T71" s="5"/>
      <c r="U71" s="5"/>
      <c r="V71" s="5"/>
      <c r="W71" s="5"/>
      <c r="X71" s="5"/>
      <c r="Y71" s="33" t="s">
        <v>37</v>
      </c>
      <c r="Z71" s="3"/>
      <c r="AB71" s="3"/>
      <c r="AC71" s="1"/>
      <c r="AD71" s="1"/>
      <c r="AE71" s="1"/>
      <c r="AF71" s="1"/>
      <c r="AG71" s="1"/>
      <c r="AH71" s="1"/>
      <c r="AI71" s="1"/>
      <c r="AJ71" s="1"/>
      <c r="AK71" s="1"/>
      <c r="AL71" s="1"/>
    </row>
    <row r="72" spans="2:38" ht="12.75">
      <c r="B72" s="32" t="s">
        <v>223</v>
      </c>
      <c r="C72" s="33" t="s">
        <v>34</v>
      </c>
      <c r="D72" s="3">
        <v>0.94</v>
      </c>
      <c r="E72" s="3">
        <v>0</v>
      </c>
      <c r="F72" s="10">
        <v>92.17</v>
      </c>
      <c r="G72" s="8">
        <f>+(D72*(1-0.04*E72))*F72</f>
        <v>86.6398</v>
      </c>
      <c r="H72" s="3">
        <v>4</v>
      </c>
      <c r="I72" s="3">
        <v>14</v>
      </c>
      <c r="J72" s="3">
        <v>52</v>
      </c>
      <c r="K72" s="9">
        <v>21.7</v>
      </c>
      <c r="L72" s="10">
        <f>+K72*D72</f>
        <v>20.398</v>
      </c>
      <c r="M72" s="11">
        <v>0</v>
      </c>
      <c r="N72" s="8">
        <f>+K72*D72*(1-0.04*E72)*(1+0.05*MAX(H72+I72/60+J72/3600-1,0))*(1+0.03*$M72)*(H72+I72/60+J72/3600)/(H72+I72/60+J72/3600+1/3)</f>
        <v>21.985178730994154</v>
      </c>
      <c r="O72" s="12">
        <f t="shared" si="16"/>
        <v>380.91528893483763</v>
      </c>
      <c r="P72" s="33" t="s">
        <v>29</v>
      </c>
      <c r="Q72" s="31" t="s">
        <v>99</v>
      </c>
      <c r="R72" s="31" t="s">
        <v>39</v>
      </c>
      <c r="S72" s="31" t="s">
        <v>217</v>
      </c>
      <c r="T72" s="31" t="s">
        <v>32</v>
      </c>
      <c r="U72" s="5"/>
      <c r="V72" s="5"/>
      <c r="W72" s="5"/>
      <c r="X72" s="5"/>
      <c r="Y72" s="33" t="s">
        <v>29</v>
      </c>
      <c r="Z72" s="28"/>
      <c r="AB72" s="3"/>
      <c r="AC72" s="1"/>
      <c r="AD72" s="1"/>
      <c r="AE72" s="1"/>
      <c r="AF72" s="1"/>
      <c r="AG72" s="1"/>
      <c r="AH72" s="1"/>
      <c r="AI72" s="1"/>
      <c r="AJ72" s="1"/>
      <c r="AK72" s="1"/>
      <c r="AL72" s="1"/>
    </row>
    <row r="73" spans="2:38" ht="12.75">
      <c r="B73" s="32" t="s">
        <v>49</v>
      </c>
      <c r="C73" s="33" t="s">
        <v>50</v>
      </c>
      <c r="D73" s="3">
        <v>0.94</v>
      </c>
      <c r="E73" s="3">
        <v>0</v>
      </c>
      <c r="F73" s="10">
        <v>180.84</v>
      </c>
      <c r="G73" s="8">
        <f t="shared" si="13"/>
        <v>169.9896</v>
      </c>
      <c r="H73" s="3"/>
      <c r="I73" s="3"/>
      <c r="J73" s="3"/>
      <c r="K73" s="9"/>
      <c r="L73" s="10"/>
      <c r="M73" s="11">
        <v>1</v>
      </c>
      <c r="N73" s="8"/>
      <c r="O73" s="35">
        <f>MIN(600*(G73/MAX(G64:G71)),1000)</f>
        <v>457.0902585847878</v>
      </c>
      <c r="P73" s="33" t="s">
        <v>29</v>
      </c>
      <c r="Q73" s="31" t="s">
        <v>162</v>
      </c>
      <c r="R73" s="31" t="s">
        <v>163</v>
      </c>
      <c r="S73" s="31" t="s">
        <v>175</v>
      </c>
      <c r="T73" s="31" t="s">
        <v>38</v>
      </c>
      <c r="U73" s="5"/>
      <c r="V73" s="5"/>
      <c r="W73" s="5"/>
      <c r="X73" s="5"/>
      <c r="Y73" s="33" t="s">
        <v>155</v>
      </c>
      <c r="Z73" s="28" t="s">
        <v>176</v>
      </c>
      <c r="AB73" s="3"/>
      <c r="AC73" s="1"/>
      <c r="AD73" s="1"/>
      <c r="AE73" s="1"/>
      <c r="AF73" s="1"/>
      <c r="AG73" s="1"/>
      <c r="AH73" s="1"/>
      <c r="AI73" s="1"/>
      <c r="AJ73" s="1"/>
      <c r="AK73" s="1"/>
      <c r="AL73" s="1"/>
    </row>
    <row r="74" spans="2:38" ht="12.75">
      <c r="B74" s="32"/>
      <c r="C74" s="33"/>
      <c r="D74" s="3"/>
      <c r="E74" s="3"/>
      <c r="F74" s="10"/>
      <c r="G74" s="8"/>
      <c r="H74" s="3"/>
      <c r="I74" s="3"/>
      <c r="J74" s="3"/>
      <c r="K74" s="9"/>
      <c r="L74" s="10"/>
      <c r="M74" s="11"/>
      <c r="N74" s="8"/>
      <c r="O74" s="35"/>
      <c r="P74" s="33"/>
      <c r="Q74" s="5"/>
      <c r="R74" s="5"/>
      <c r="S74" s="5"/>
      <c r="T74" s="5"/>
      <c r="U74" s="5"/>
      <c r="V74" s="5"/>
      <c r="W74" s="5"/>
      <c r="X74" s="5"/>
      <c r="Y74" s="33"/>
      <c r="Z74" s="3"/>
      <c r="AB74" s="3"/>
      <c r="AC74" s="1"/>
      <c r="AD74" s="1"/>
      <c r="AE74" s="1"/>
      <c r="AF74" s="1"/>
      <c r="AG74" s="1"/>
      <c r="AH74" s="1"/>
      <c r="AI74" s="1"/>
      <c r="AJ74" s="1"/>
      <c r="AK74" s="1"/>
      <c r="AL74" s="1"/>
    </row>
    <row r="75" spans="1:38" ht="12.75">
      <c r="A75" s="7">
        <v>39609</v>
      </c>
      <c r="B75" s="32" t="s">
        <v>30</v>
      </c>
      <c r="C75" s="33" t="s">
        <v>106</v>
      </c>
      <c r="D75" s="3">
        <v>0.925</v>
      </c>
      <c r="E75" s="3">
        <v>0</v>
      </c>
      <c r="F75" s="10">
        <v>77.9</v>
      </c>
      <c r="G75" s="8">
        <f t="shared" si="13"/>
        <v>72.0575</v>
      </c>
      <c r="H75" s="3">
        <v>2</v>
      </c>
      <c r="I75" s="3">
        <v>6</v>
      </c>
      <c r="J75" s="3">
        <v>51</v>
      </c>
      <c r="K75" s="9">
        <v>36.9</v>
      </c>
      <c r="L75" s="10">
        <f>+K75*D75</f>
        <v>34.1325</v>
      </c>
      <c r="M75" s="11">
        <v>0</v>
      </c>
      <c r="N75" s="8">
        <f>+K75*D75*(1-0.04*E75)*(1+0.05*MAX(H75+I75/60+J75/3600-1,0))*(1+0.03*$M75)*(H75+I75/60+J75/3600)/(H75+I75/60+J75/3600+1/3)</f>
        <v>31.126376715079157</v>
      </c>
      <c r="O75" s="12">
        <f>1000*(N75/MAX(N$75:N$77))</f>
        <v>1000</v>
      </c>
      <c r="P75" s="33" t="s">
        <v>29</v>
      </c>
      <c r="Q75" s="5" t="s">
        <v>39</v>
      </c>
      <c r="R75" s="5" t="s">
        <v>85</v>
      </c>
      <c r="S75" s="5" t="s">
        <v>90</v>
      </c>
      <c r="T75" s="5"/>
      <c r="U75" s="5"/>
      <c r="V75" s="5"/>
      <c r="W75" s="5"/>
      <c r="X75" s="5"/>
      <c r="Y75" s="33" t="s">
        <v>29</v>
      </c>
      <c r="Z75" s="3"/>
      <c r="AB75" s="3"/>
      <c r="AC75" s="1"/>
      <c r="AD75" s="1"/>
      <c r="AE75" s="1"/>
      <c r="AF75" s="1"/>
      <c r="AG75" s="1"/>
      <c r="AH75" s="1"/>
      <c r="AI75" s="1"/>
      <c r="AJ75" s="1"/>
      <c r="AK75" s="1"/>
      <c r="AL75" s="1"/>
    </row>
    <row r="76" spans="2:38" ht="12.75">
      <c r="B76" s="32" t="s">
        <v>36</v>
      </c>
      <c r="C76" s="33" t="s">
        <v>107</v>
      </c>
      <c r="D76" s="3">
        <v>0.88</v>
      </c>
      <c r="E76" s="3">
        <v>0</v>
      </c>
      <c r="F76" s="10">
        <v>68.4</v>
      </c>
      <c r="G76" s="8">
        <f t="shared" si="13"/>
        <v>60.19200000000001</v>
      </c>
      <c r="H76" s="3">
        <v>2</v>
      </c>
      <c r="I76" s="3">
        <v>13</v>
      </c>
      <c r="J76" s="3">
        <v>4</v>
      </c>
      <c r="K76" s="9">
        <v>30.8</v>
      </c>
      <c r="L76" s="10">
        <f>+K76*D76</f>
        <v>27.104</v>
      </c>
      <c r="M76" s="11">
        <v>0</v>
      </c>
      <c r="N76" s="8">
        <v>25</v>
      </c>
      <c r="O76" s="12">
        <f>1000*(N76/MAX(N$75:N$77))</f>
        <v>803.1773254189512</v>
      </c>
      <c r="P76" s="33" t="s">
        <v>29</v>
      </c>
      <c r="Q76" s="5" t="s">
        <v>99</v>
      </c>
      <c r="R76" s="5" t="s">
        <v>39</v>
      </c>
      <c r="S76" s="5" t="s">
        <v>100</v>
      </c>
      <c r="T76" s="5" t="s">
        <v>98</v>
      </c>
      <c r="U76" s="5" t="s">
        <v>109</v>
      </c>
      <c r="V76" s="5"/>
      <c r="W76" s="5"/>
      <c r="X76" s="5"/>
      <c r="Y76" s="33" t="s">
        <v>29</v>
      </c>
      <c r="Z76" s="3"/>
      <c r="AB76" s="3"/>
      <c r="AC76" s="1"/>
      <c r="AD76" s="1"/>
      <c r="AE76" s="1"/>
      <c r="AF76" s="1"/>
      <c r="AG76" s="1"/>
      <c r="AH76" s="1"/>
      <c r="AI76" s="1"/>
      <c r="AJ76" s="1"/>
      <c r="AK76" s="1"/>
      <c r="AL76" s="1"/>
    </row>
    <row r="77" spans="2:38" ht="12.75">
      <c r="B77" s="32" t="s">
        <v>41</v>
      </c>
      <c r="C77" s="33" t="s">
        <v>161</v>
      </c>
      <c r="D77" s="3">
        <v>0.885</v>
      </c>
      <c r="E77" s="3">
        <v>0</v>
      </c>
      <c r="F77" s="10">
        <v>44.1</v>
      </c>
      <c r="G77" s="8">
        <f t="shared" si="13"/>
        <v>39.0285</v>
      </c>
      <c r="H77" s="3">
        <v>1</v>
      </c>
      <c r="I77" s="3">
        <v>27</v>
      </c>
      <c r="J77" s="3">
        <v>44</v>
      </c>
      <c r="K77" s="9">
        <v>30.2</v>
      </c>
      <c r="L77" s="10">
        <f>+K77*D77</f>
        <v>26.727</v>
      </c>
      <c r="M77" s="11">
        <v>0</v>
      </c>
      <c r="N77" s="8">
        <v>22.3</v>
      </c>
      <c r="O77" s="12">
        <f>1000*(N77/MAX(N$75:N$77))</f>
        <v>716.4341742737046</v>
      </c>
      <c r="P77" s="33" t="s">
        <v>29</v>
      </c>
      <c r="Q77" s="5" t="s">
        <v>39</v>
      </c>
      <c r="R77" s="5" t="s">
        <v>98</v>
      </c>
      <c r="S77" s="5" t="s">
        <v>100</v>
      </c>
      <c r="T77" s="5"/>
      <c r="U77" s="5"/>
      <c r="V77" s="5"/>
      <c r="W77" s="5"/>
      <c r="X77" s="5"/>
      <c r="Y77" s="33" t="s">
        <v>29</v>
      </c>
      <c r="Z77" s="3"/>
      <c r="AB77" s="3"/>
      <c r="AC77" s="1"/>
      <c r="AD77" s="1"/>
      <c r="AE77" s="1"/>
      <c r="AF77" s="1"/>
      <c r="AG77" s="1"/>
      <c r="AH77" s="1"/>
      <c r="AI77" s="1"/>
      <c r="AJ77" s="1"/>
      <c r="AK77" s="1"/>
      <c r="AL77" s="1"/>
    </row>
    <row r="78" spans="2:38" ht="12.75">
      <c r="B78" s="32"/>
      <c r="C78" s="33"/>
      <c r="D78" s="3"/>
      <c r="E78" s="3"/>
      <c r="F78" s="10"/>
      <c r="G78" s="8"/>
      <c r="H78" s="3"/>
      <c r="I78" s="3"/>
      <c r="J78" s="3"/>
      <c r="K78" s="9"/>
      <c r="L78" s="10"/>
      <c r="M78" s="11"/>
      <c r="N78" s="8"/>
      <c r="O78" s="35"/>
      <c r="P78" s="33"/>
      <c r="Q78" s="5"/>
      <c r="R78" s="5"/>
      <c r="S78" s="5"/>
      <c r="T78" s="5"/>
      <c r="U78" s="5"/>
      <c r="V78" s="5"/>
      <c r="W78" s="5"/>
      <c r="X78" s="5"/>
      <c r="Y78" s="33"/>
      <c r="Z78" s="3"/>
      <c r="AB78" s="3"/>
      <c r="AC78" s="1"/>
      <c r="AD78" s="1"/>
      <c r="AE78" s="1"/>
      <c r="AF78" s="1"/>
      <c r="AG78" s="1"/>
      <c r="AH78" s="1"/>
      <c r="AI78" s="1"/>
      <c r="AJ78" s="1"/>
      <c r="AK78" s="1"/>
      <c r="AL78" s="1"/>
    </row>
    <row r="79" spans="1:38" ht="12.75">
      <c r="A79" s="7">
        <v>39613</v>
      </c>
      <c r="B79" s="32" t="s">
        <v>30</v>
      </c>
      <c r="C79" s="33" t="s">
        <v>106</v>
      </c>
      <c r="D79" s="3">
        <v>0.929</v>
      </c>
      <c r="E79" s="3">
        <v>0</v>
      </c>
      <c r="F79" s="10">
        <v>169.78</v>
      </c>
      <c r="G79" s="8">
        <f aca="true" t="shared" si="17" ref="G79:G84">+(D79*(1-0.04*E79))*F79</f>
        <v>157.72562000000002</v>
      </c>
      <c r="H79" s="3">
        <v>3</v>
      </c>
      <c r="I79" s="3">
        <v>15</v>
      </c>
      <c r="J79" s="3">
        <v>17</v>
      </c>
      <c r="K79" s="9">
        <v>52.16</v>
      </c>
      <c r="L79" s="10">
        <f aca="true" t="shared" si="18" ref="L79:L84">+K79*D79</f>
        <v>48.45664</v>
      </c>
      <c r="M79" s="11">
        <v>0</v>
      </c>
      <c r="N79" s="8">
        <f aca="true" t="shared" si="19" ref="N79:N84">+K79*D79*(1-0.04*E79)*(1+0.05*MAX(H79+I79/60+J79/3600-1,0))*(1+0.03*$M79)*(H79+I79/60+J79/3600)/(H79+I79/60+J79/3600+1/3)</f>
        <v>48.91029128834628</v>
      </c>
      <c r="O79" s="12">
        <f aca="true" t="shared" si="20" ref="O79:O84">1000*(N79/MAX(N$79:N$84))</f>
        <v>1000</v>
      </c>
      <c r="P79" s="33" t="s">
        <v>29</v>
      </c>
      <c r="Q79" s="31" t="s">
        <v>110</v>
      </c>
      <c r="R79" s="31" t="s">
        <v>48</v>
      </c>
      <c r="S79" s="31" t="s">
        <v>178</v>
      </c>
      <c r="T79" s="31" t="s">
        <v>179</v>
      </c>
      <c r="U79" s="31" t="s">
        <v>180</v>
      </c>
      <c r="V79" s="31" t="s">
        <v>111</v>
      </c>
      <c r="W79" s="31" t="s">
        <v>181</v>
      </c>
      <c r="X79" s="31" t="s">
        <v>169</v>
      </c>
      <c r="Y79" s="33" t="s">
        <v>29</v>
      </c>
      <c r="Z79" s="3"/>
      <c r="AB79" s="3"/>
      <c r="AC79" s="1"/>
      <c r="AD79" s="1"/>
      <c r="AE79" s="1"/>
      <c r="AF79" s="1"/>
      <c r="AG79" s="1"/>
      <c r="AH79" s="1"/>
      <c r="AI79" s="1"/>
      <c r="AJ79" s="1"/>
      <c r="AK79" s="1"/>
      <c r="AL79" s="1"/>
    </row>
    <row r="80" spans="2:38" ht="12.75">
      <c r="B80" s="32" t="s">
        <v>41</v>
      </c>
      <c r="C80" s="33" t="s">
        <v>182</v>
      </c>
      <c r="D80" s="3">
        <v>0.885</v>
      </c>
      <c r="E80" s="3">
        <v>1</v>
      </c>
      <c r="F80" s="10">
        <v>138.16</v>
      </c>
      <c r="G80" s="8">
        <f t="shared" si="17"/>
        <v>117.380736</v>
      </c>
      <c r="H80" s="3">
        <v>3</v>
      </c>
      <c r="I80" s="3">
        <v>9</v>
      </c>
      <c r="J80" s="3">
        <v>9</v>
      </c>
      <c r="K80" s="9">
        <v>55.93</v>
      </c>
      <c r="L80" s="10">
        <f t="shared" si="18"/>
        <v>49.49805</v>
      </c>
      <c r="M80" s="11">
        <v>0</v>
      </c>
      <c r="N80" s="8">
        <f t="shared" si="19"/>
        <v>47.5992981754382</v>
      </c>
      <c r="O80" s="12">
        <f t="shared" si="20"/>
        <v>973.1959659536838</v>
      </c>
      <c r="P80" s="33" t="s">
        <v>29</v>
      </c>
      <c r="Q80" s="31" t="s">
        <v>111</v>
      </c>
      <c r="R80" s="31" t="s">
        <v>183</v>
      </c>
      <c r="S80" s="31" t="s">
        <v>48</v>
      </c>
      <c r="T80" s="31" t="s">
        <v>180</v>
      </c>
      <c r="U80" s="31" t="s">
        <v>169</v>
      </c>
      <c r="V80" s="5"/>
      <c r="W80" s="5"/>
      <c r="X80" s="5"/>
      <c r="Y80" s="33" t="s">
        <v>29</v>
      </c>
      <c r="Z80" s="3"/>
      <c r="AB80" s="3"/>
      <c r="AC80" s="1"/>
      <c r="AD80" s="1"/>
      <c r="AE80" s="1"/>
      <c r="AF80" s="1"/>
      <c r="AG80" s="1"/>
      <c r="AH80" s="1"/>
      <c r="AI80" s="1"/>
      <c r="AJ80" s="1"/>
      <c r="AK80" s="1"/>
      <c r="AL80" s="1"/>
    </row>
    <row r="81" spans="2:38" ht="12.75">
      <c r="B81" s="32" t="s">
        <v>49</v>
      </c>
      <c r="C81" s="33" t="s">
        <v>50</v>
      </c>
      <c r="D81" s="3">
        <v>0.94</v>
      </c>
      <c r="E81" s="3">
        <v>0</v>
      </c>
      <c r="F81" s="10">
        <v>154.04</v>
      </c>
      <c r="G81" s="8">
        <f t="shared" si="17"/>
        <v>144.7976</v>
      </c>
      <c r="H81" s="3">
        <v>3</v>
      </c>
      <c r="I81" s="3">
        <v>15</v>
      </c>
      <c r="J81" s="3">
        <v>31</v>
      </c>
      <c r="K81" s="9">
        <v>47.68</v>
      </c>
      <c r="L81" s="10">
        <f t="shared" si="18"/>
        <v>44.819199999999995</v>
      </c>
      <c r="M81" s="11">
        <v>0</v>
      </c>
      <c r="N81" s="8">
        <f t="shared" si="19"/>
        <v>45.25171982768711</v>
      </c>
      <c r="O81" s="12">
        <f t="shared" si="20"/>
        <v>925.1983301614299</v>
      </c>
      <c r="P81" s="33" t="s">
        <v>29</v>
      </c>
      <c r="Q81" s="31" t="s">
        <v>177</v>
      </c>
      <c r="R81" s="31" t="s">
        <v>158</v>
      </c>
      <c r="S81" s="31" t="s">
        <v>178</v>
      </c>
      <c r="T81" s="5"/>
      <c r="U81" s="5"/>
      <c r="V81" s="5"/>
      <c r="W81" s="5"/>
      <c r="X81" s="5"/>
      <c r="Y81" s="33" t="s">
        <v>29</v>
      </c>
      <c r="Z81" s="3"/>
      <c r="AB81" s="3"/>
      <c r="AC81" s="1"/>
      <c r="AD81" s="1"/>
      <c r="AE81" s="1"/>
      <c r="AF81" s="1"/>
      <c r="AG81" s="1"/>
      <c r="AH81" s="1"/>
      <c r="AI81" s="1"/>
      <c r="AJ81" s="1"/>
      <c r="AK81" s="1"/>
      <c r="AL81" s="1"/>
    </row>
    <row r="82" spans="2:38" ht="12.75">
      <c r="B82" s="32" t="s">
        <v>28</v>
      </c>
      <c r="C82" s="31" t="s">
        <v>117</v>
      </c>
      <c r="D82" s="3">
        <v>0.976</v>
      </c>
      <c r="E82" s="3">
        <v>0</v>
      </c>
      <c r="F82" s="10">
        <v>90.52</v>
      </c>
      <c r="G82" s="8">
        <f t="shared" si="17"/>
        <v>88.34751999999999</v>
      </c>
      <c r="H82" s="3">
        <v>2</v>
      </c>
      <c r="I82" s="3">
        <v>27</v>
      </c>
      <c r="J82" s="3">
        <v>39</v>
      </c>
      <c r="K82" s="9">
        <v>35.57</v>
      </c>
      <c r="L82" s="10">
        <f t="shared" si="18"/>
        <v>34.716319999999996</v>
      </c>
      <c r="M82" s="11">
        <v>0</v>
      </c>
      <c r="N82" s="8">
        <f t="shared" si="19"/>
        <v>32.808030688921356</v>
      </c>
      <c r="O82" s="12">
        <f t="shared" si="20"/>
        <v>670.7797035087059</v>
      </c>
      <c r="P82" s="31" t="s">
        <v>29</v>
      </c>
      <c r="Q82" s="31" t="s">
        <v>110</v>
      </c>
      <c r="R82" s="31" t="s">
        <v>100</v>
      </c>
      <c r="S82" s="31" t="s">
        <v>99</v>
      </c>
      <c r="T82" s="31" t="s">
        <v>184</v>
      </c>
      <c r="U82" s="31" t="s">
        <v>185</v>
      </c>
      <c r="V82" s="31" t="s">
        <v>100</v>
      </c>
      <c r="W82" s="5"/>
      <c r="X82" s="5"/>
      <c r="Y82" s="31" t="s">
        <v>29</v>
      </c>
      <c r="Z82" s="3"/>
      <c r="AB82" s="3"/>
      <c r="AC82" s="1"/>
      <c r="AD82" s="1"/>
      <c r="AE82" s="1"/>
      <c r="AF82" s="1"/>
      <c r="AG82" s="1"/>
      <c r="AH82" s="1"/>
      <c r="AI82" s="1"/>
      <c r="AJ82" s="1"/>
      <c r="AK82" s="1"/>
      <c r="AL82" s="1"/>
    </row>
    <row r="83" spans="2:38" ht="12.75">
      <c r="B83" s="32" t="s">
        <v>36</v>
      </c>
      <c r="C83" s="31" t="s">
        <v>107</v>
      </c>
      <c r="D83" s="3">
        <v>0.88</v>
      </c>
      <c r="E83" s="3">
        <v>0</v>
      </c>
      <c r="F83" s="10">
        <v>90.427</v>
      </c>
      <c r="G83" s="8">
        <f t="shared" si="17"/>
        <v>79.57576</v>
      </c>
      <c r="H83" s="3">
        <v>2</v>
      </c>
      <c r="I83" s="3">
        <v>22</v>
      </c>
      <c r="J83" s="3">
        <v>16</v>
      </c>
      <c r="K83" s="9">
        <f>+F83/(H22+I22/60+J22/3600)</f>
        <v>36.1708</v>
      </c>
      <c r="L83" s="10">
        <f t="shared" si="18"/>
        <v>31.830304</v>
      </c>
      <c r="M83" s="11">
        <v>0</v>
      </c>
      <c r="N83" s="8">
        <f t="shared" si="19"/>
        <v>29.820281184794666</v>
      </c>
      <c r="O83" s="12">
        <f t="shared" si="20"/>
        <v>609.693387614313</v>
      </c>
      <c r="P83" s="31" t="s">
        <v>29</v>
      </c>
      <c r="Q83" s="31" t="s">
        <v>109</v>
      </c>
      <c r="R83" s="31" t="s">
        <v>98</v>
      </c>
      <c r="S83" s="31" t="s">
        <v>100</v>
      </c>
      <c r="T83" s="31" t="s">
        <v>29</v>
      </c>
      <c r="U83" s="31" t="s">
        <v>109</v>
      </c>
      <c r="V83" s="31" t="s">
        <v>98</v>
      </c>
      <c r="W83" s="31" t="s">
        <v>100</v>
      </c>
      <c r="X83" s="31" t="s">
        <v>109</v>
      </c>
      <c r="Y83" s="31" t="s">
        <v>29</v>
      </c>
      <c r="Z83" s="3"/>
      <c r="AB83" s="3"/>
      <c r="AC83" s="1"/>
      <c r="AD83" s="1"/>
      <c r="AE83" s="1"/>
      <c r="AF83" s="1"/>
      <c r="AG83" s="1"/>
      <c r="AH83" s="1"/>
      <c r="AI83" s="1"/>
      <c r="AJ83" s="1"/>
      <c r="AK83" s="1"/>
      <c r="AL83" s="1"/>
    </row>
    <row r="84" spans="2:38" ht="12.75">
      <c r="B84" s="32" t="s">
        <v>65</v>
      </c>
      <c r="C84" s="31" t="s">
        <v>34</v>
      </c>
      <c r="D84" s="3">
        <v>0.94</v>
      </c>
      <c r="E84" s="3">
        <v>0</v>
      </c>
      <c r="F84" s="10">
        <v>50.71</v>
      </c>
      <c r="G84" s="8">
        <f t="shared" si="17"/>
        <v>47.6674</v>
      </c>
      <c r="H84" s="3">
        <v>1</v>
      </c>
      <c r="I84" s="3">
        <v>41</v>
      </c>
      <c r="J84" s="3">
        <v>32</v>
      </c>
      <c r="K84" s="9">
        <v>29.97</v>
      </c>
      <c r="L84" s="10">
        <f t="shared" si="18"/>
        <v>28.171799999999998</v>
      </c>
      <c r="M84" s="11">
        <v>0</v>
      </c>
      <c r="N84" s="8">
        <f t="shared" si="19"/>
        <v>24.350336625287984</v>
      </c>
      <c r="O84" s="12">
        <f t="shared" si="20"/>
        <v>497.857117262556</v>
      </c>
      <c r="P84" s="31" t="s">
        <v>29</v>
      </c>
      <c r="Q84" s="31" t="s">
        <v>109</v>
      </c>
      <c r="R84" s="31" t="s">
        <v>29</v>
      </c>
      <c r="S84" s="31" t="s">
        <v>98</v>
      </c>
      <c r="T84" s="31" t="s">
        <v>100</v>
      </c>
      <c r="U84" s="31" t="s">
        <v>32</v>
      </c>
      <c r="V84" s="31"/>
      <c r="W84" s="5"/>
      <c r="X84" s="31"/>
      <c r="Y84" s="31" t="s">
        <v>29</v>
      </c>
      <c r="Z84" s="3"/>
      <c r="AB84" s="3"/>
      <c r="AC84" s="1"/>
      <c r="AD84" s="1"/>
      <c r="AE84" s="1"/>
      <c r="AF84" s="1"/>
      <c r="AG84" s="1"/>
      <c r="AH84" s="1"/>
      <c r="AI84" s="1"/>
      <c r="AJ84" s="1"/>
      <c r="AK84" s="1"/>
      <c r="AL84" s="1"/>
    </row>
    <row r="85" spans="2:38" ht="12.75">
      <c r="B85" s="32"/>
      <c r="C85" s="31"/>
      <c r="D85" s="3"/>
      <c r="E85" s="3"/>
      <c r="F85" s="10"/>
      <c r="G85" s="8"/>
      <c r="H85" s="3"/>
      <c r="I85" s="3"/>
      <c r="J85" s="3"/>
      <c r="K85" s="9"/>
      <c r="L85" s="10"/>
      <c r="M85" s="11"/>
      <c r="N85" s="8"/>
      <c r="O85" s="12"/>
      <c r="P85" s="31"/>
      <c r="Q85" s="31"/>
      <c r="R85" s="31"/>
      <c r="S85" s="31"/>
      <c r="T85" s="31"/>
      <c r="U85" s="31"/>
      <c r="V85" s="31"/>
      <c r="W85" s="5"/>
      <c r="X85" s="5"/>
      <c r="Y85" s="31"/>
      <c r="Z85" s="3"/>
      <c r="AB85" s="3"/>
      <c r="AC85" s="1"/>
      <c r="AD85" s="1"/>
      <c r="AE85" s="1"/>
      <c r="AF85" s="1"/>
      <c r="AG85" s="1"/>
      <c r="AH85" s="1"/>
      <c r="AI85" s="1"/>
      <c r="AJ85" s="1"/>
      <c r="AK85" s="1"/>
      <c r="AL85" s="1"/>
    </row>
    <row r="86" spans="1:38" ht="12.75">
      <c r="A86" s="7">
        <v>39616</v>
      </c>
      <c r="B86" s="32" t="s">
        <v>40</v>
      </c>
      <c r="C86" s="31" t="s">
        <v>187</v>
      </c>
      <c r="D86" s="3">
        <v>0.939</v>
      </c>
      <c r="E86" s="3">
        <v>0</v>
      </c>
      <c r="F86" s="10">
        <v>159.12</v>
      </c>
      <c r="G86" s="8">
        <f>+(D86*(1-0.04*E86))*F86</f>
        <v>149.41368</v>
      </c>
      <c r="H86" s="3">
        <v>3</v>
      </c>
      <c r="I86" s="3">
        <v>9</v>
      </c>
      <c r="J86" s="3">
        <v>37</v>
      </c>
      <c r="K86" s="9">
        <v>50.35</v>
      </c>
      <c r="L86" s="10">
        <f>+K86*D86</f>
        <v>47.27865</v>
      </c>
      <c r="M86" s="11">
        <v>0</v>
      </c>
      <c r="N86" s="8">
        <f>+K86*D86*(1-0.04*E86)*(1+0.05*MAX(H86+I86/60+J86/3600-1,0))*(1+0.03*$M86)*(H86+I86/60+J86/3600)/(H86+I86/60+J86/3600+1/3)</f>
        <v>47.38719133710327</v>
      </c>
      <c r="O86" s="12">
        <f>1000*(N86/MAX(N$86:N$90))</f>
        <v>1000</v>
      </c>
      <c r="P86" s="31" t="s">
        <v>29</v>
      </c>
      <c r="Q86" s="31" t="s">
        <v>162</v>
      </c>
      <c r="R86" s="31" t="s">
        <v>90</v>
      </c>
      <c r="S86" s="31" t="s">
        <v>39</v>
      </c>
      <c r="T86" s="31" t="s">
        <v>85</v>
      </c>
      <c r="U86" s="31" t="s">
        <v>37</v>
      </c>
      <c r="V86" s="31" t="s">
        <v>98</v>
      </c>
      <c r="W86" s="31" t="s">
        <v>109</v>
      </c>
      <c r="X86" s="5"/>
      <c r="Y86" s="31" t="s">
        <v>29</v>
      </c>
      <c r="Z86" s="3"/>
      <c r="AB86" s="3"/>
      <c r="AC86" s="1"/>
      <c r="AD86" s="1"/>
      <c r="AE86" s="1"/>
      <c r="AF86" s="1"/>
      <c r="AG86" s="1"/>
      <c r="AH86" s="1"/>
      <c r="AI86" s="1"/>
      <c r="AJ86" s="1"/>
      <c r="AK86" s="1"/>
      <c r="AL86" s="1"/>
    </row>
    <row r="87" spans="2:38" ht="12.75">
      <c r="B87" s="32" t="s">
        <v>65</v>
      </c>
      <c r="C87" s="31" t="s">
        <v>34</v>
      </c>
      <c r="D87" s="3">
        <v>0.94</v>
      </c>
      <c r="E87" s="3">
        <v>0</v>
      </c>
      <c r="F87" s="10">
        <v>155.83</v>
      </c>
      <c r="G87" s="8">
        <f>+(D87*(1-0.04*E87))*F87</f>
        <v>146.4802</v>
      </c>
      <c r="H87" s="3">
        <v>3</v>
      </c>
      <c r="I87" s="3">
        <v>17</v>
      </c>
      <c r="J87" s="3">
        <v>52</v>
      </c>
      <c r="K87" s="9">
        <v>46.65</v>
      </c>
      <c r="L87" s="10">
        <f>+K87*D87</f>
        <v>43.851</v>
      </c>
      <c r="M87" s="11">
        <v>0</v>
      </c>
      <c r="N87" s="8">
        <f>+K87*D87*(1-0.04*E87)*(1+0.05*MAX(H87+I87/60+J87/3600-1,0))*(1+0.03*$M87)*(H87+I87/60+J87/3600)/(H87+I87/60+J87/3600+1/3)</f>
        <v>44.40101904365564</v>
      </c>
      <c r="O87" s="12">
        <f>1000*(N87/MAX(N$86:N$90))</f>
        <v>936.9835559106134</v>
      </c>
      <c r="P87" s="31" t="s">
        <v>29</v>
      </c>
      <c r="Q87" s="31" t="s">
        <v>188</v>
      </c>
      <c r="R87" s="31" t="s">
        <v>189</v>
      </c>
      <c r="S87" s="31" t="s">
        <v>102</v>
      </c>
      <c r="T87" s="31" t="s">
        <v>43</v>
      </c>
      <c r="U87" s="31" t="s">
        <v>172</v>
      </c>
      <c r="V87" s="31" t="s">
        <v>38</v>
      </c>
      <c r="W87" s="31" t="s">
        <v>37</v>
      </c>
      <c r="X87" s="5"/>
      <c r="Y87" s="31" t="s">
        <v>29</v>
      </c>
      <c r="Z87" s="3"/>
      <c r="AB87" s="3"/>
      <c r="AC87" s="1"/>
      <c r="AD87" s="1"/>
      <c r="AE87" s="1"/>
      <c r="AF87" s="1"/>
      <c r="AG87" s="1"/>
      <c r="AH87" s="1"/>
      <c r="AI87" s="1"/>
      <c r="AJ87" s="1"/>
      <c r="AK87" s="1"/>
      <c r="AL87" s="1"/>
    </row>
    <row r="88" spans="2:38" ht="12.75">
      <c r="B88" s="32" t="s">
        <v>41</v>
      </c>
      <c r="C88" s="31" t="s">
        <v>182</v>
      </c>
      <c r="D88" s="3">
        <v>0.885</v>
      </c>
      <c r="E88" s="3">
        <v>0</v>
      </c>
      <c r="F88" s="10">
        <v>137.44</v>
      </c>
      <c r="G88" s="8">
        <f>+(D88*(1-0.04*E88))*F88</f>
        <v>121.6344</v>
      </c>
      <c r="H88" s="3">
        <v>2</v>
      </c>
      <c r="I88" s="3">
        <v>57</v>
      </c>
      <c r="J88" s="3">
        <v>20</v>
      </c>
      <c r="K88" s="9">
        <v>46.5</v>
      </c>
      <c r="L88" s="10">
        <f>+K88*D88</f>
        <v>41.1525</v>
      </c>
      <c r="M88" s="11">
        <v>0</v>
      </c>
      <c r="N88" s="8">
        <f>+K88*D88*(1-0.04*E88)*(1+0.05*MAX(H88+I88/60+J88/3600-1,0))*(1+0.03*$M88)*(H88+I88/60+J88/3600)/(H88+I88/60+J88/3600+1/3)</f>
        <v>40.597620945945955</v>
      </c>
      <c r="O88" s="12">
        <f>1000*(N88/MAX(N$86:N$90))</f>
        <v>856.7214008769241</v>
      </c>
      <c r="P88" s="31" t="s">
        <v>29</v>
      </c>
      <c r="Q88" s="31" t="s">
        <v>112</v>
      </c>
      <c r="R88" s="31" t="s">
        <v>186</v>
      </c>
      <c r="S88" s="31" t="s">
        <v>90</v>
      </c>
      <c r="T88" s="31" t="s">
        <v>118</v>
      </c>
      <c r="U88" s="31" t="s">
        <v>38</v>
      </c>
      <c r="V88" s="31"/>
      <c r="W88" s="5"/>
      <c r="X88" s="5"/>
      <c r="Y88" s="31" t="s">
        <v>29</v>
      </c>
      <c r="Z88" s="3"/>
      <c r="AB88" s="3"/>
      <c r="AC88" s="1"/>
      <c r="AD88" s="1"/>
      <c r="AE88" s="1"/>
      <c r="AF88" s="1"/>
      <c r="AG88" s="1"/>
      <c r="AH88" s="1"/>
      <c r="AI88" s="1"/>
      <c r="AJ88" s="1"/>
      <c r="AK88" s="1"/>
      <c r="AL88" s="1"/>
    </row>
    <row r="89" spans="2:38" ht="12.75">
      <c r="B89" s="32" t="s">
        <v>36</v>
      </c>
      <c r="C89" s="31" t="s">
        <v>107</v>
      </c>
      <c r="D89" s="3">
        <v>0.88</v>
      </c>
      <c r="E89" s="3">
        <v>0</v>
      </c>
      <c r="F89" s="10">
        <v>155.68</v>
      </c>
      <c r="G89" s="8">
        <f>+(D89*(1-0.04*E89))*F89</f>
        <v>136.9984</v>
      </c>
      <c r="H89" s="3">
        <v>3</v>
      </c>
      <c r="I89" s="3">
        <v>44</v>
      </c>
      <c r="J89" s="3">
        <v>4</v>
      </c>
      <c r="K89" s="9">
        <v>41.69</v>
      </c>
      <c r="L89" s="10">
        <f>+K89*D89</f>
        <v>36.6872</v>
      </c>
      <c r="M89" s="11">
        <v>0</v>
      </c>
      <c r="N89" s="8">
        <f>+K89*D89*(1-0.04*E89)*(1+0.05*MAX(H89+I89/60+J89/3600-1,0))*(1+0.03*$M89)*(H89+I89/60+J89/3600)/(H89+I89/60+J89/3600+1/3)</f>
        <v>38.28579778007223</v>
      </c>
      <c r="O89" s="12">
        <f>1000*(N89/MAX(N$86:N$90))</f>
        <v>807.9355770996112</v>
      </c>
      <c r="P89" s="31" t="s">
        <v>29</v>
      </c>
      <c r="Q89" s="31" t="s">
        <v>188</v>
      </c>
      <c r="R89" s="31" t="s">
        <v>189</v>
      </c>
      <c r="S89" s="31" t="s">
        <v>102</v>
      </c>
      <c r="T89" s="31" t="s">
        <v>39</v>
      </c>
      <c r="U89" s="31" t="s">
        <v>108</v>
      </c>
      <c r="V89" s="31" t="s">
        <v>100</v>
      </c>
      <c r="W89" s="31" t="s">
        <v>32</v>
      </c>
      <c r="X89" s="31" t="s">
        <v>190</v>
      </c>
      <c r="Y89" s="31" t="s">
        <v>29</v>
      </c>
      <c r="Z89" s="3"/>
      <c r="AB89" s="3"/>
      <c r="AC89" s="1"/>
      <c r="AD89" s="1"/>
      <c r="AE89" s="1"/>
      <c r="AF89" s="1"/>
      <c r="AG89" s="1"/>
      <c r="AH89" s="1"/>
      <c r="AI89" s="1"/>
      <c r="AJ89" s="1"/>
      <c r="AK89" s="1"/>
      <c r="AL89" s="1"/>
    </row>
    <row r="90" spans="2:38" ht="12.75">
      <c r="B90" s="32" t="s">
        <v>28</v>
      </c>
      <c r="C90" s="31" t="s">
        <v>117</v>
      </c>
      <c r="D90" s="3">
        <v>0.976</v>
      </c>
      <c r="E90" s="3">
        <v>0</v>
      </c>
      <c r="F90" s="10">
        <v>109.52</v>
      </c>
      <c r="G90" s="8">
        <f>+(D90*(1-0.04*E90))*F90</f>
        <v>106.89152</v>
      </c>
      <c r="H90" s="3">
        <v>2</v>
      </c>
      <c r="I90" s="3">
        <v>53</v>
      </c>
      <c r="J90" s="3">
        <v>32</v>
      </c>
      <c r="K90" s="9">
        <v>37.87</v>
      </c>
      <c r="L90" s="10">
        <f>+K90*D90</f>
        <v>36.961119999999994</v>
      </c>
      <c r="M90" s="11">
        <v>0</v>
      </c>
      <c r="N90" s="8">
        <f>+K90*D90*(1-0.04*E90)*(1+0.05*MAX(H90+I90/60+J90/3600-1,0))*(1+0.03*$M90)*(H90+I90/60+J90/3600)/(H90+I90/60+J90/3600+1/3)</f>
        <v>36.2770620044031</v>
      </c>
      <c r="O90" s="12">
        <f>1000*(N90/MAX(N$86:N$90))</f>
        <v>765.5457304134177</v>
      </c>
      <c r="P90" s="31" t="s">
        <v>29</v>
      </c>
      <c r="Q90" s="31" t="s">
        <v>99</v>
      </c>
      <c r="R90" s="31" t="s">
        <v>39</v>
      </c>
      <c r="S90" s="31" t="s">
        <v>32</v>
      </c>
      <c r="T90" s="31" t="s">
        <v>43</v>
      </c>
      <c r="U90" s="31"/>
      <c r="V90" s="31"/>
      <c r="W90" s="5"/>
      <c r="X90" s="5"/>
      <c r="Y90" s="31" t="s">
        <v>29</v>
      </c>
      <c r="Z90" s="3"/>
      <c r="AB90" s="3"/>
      <c r="AC90" s="1"/>
      <c r="AD90" s="1"/>
      <c r="AE90" s="1"/>
      <c r="AF90" s="1"/>
      <c r="AG90" s="1"/>
      <c r="AH90" s="1"/>
      <c r="AI90" s="1"/>
      <c r="AJ90" s="1"/>
      <c r="AK90" s="1"/>
      <c r="AL90" s="1"/>
    </row>
    <row r="91" spans="2:38" ht="12.75">
      <c r="B91" s="32"/>
      <c r="C91" s="31"/>
      <c r="D91" s="3"/>
      <c r="E91" s="3"/>
      <c r="F91" s="10"/>
      <c r="G91" s="8"/>
      <c r="H91" s="3"/>
      <c r="I91" s="3"/>
      <c r="J91" s="3"/>
      <c r="K91" s="9"/>
      <c r="L91" s="10"/>
      <c r="M91" s="11"/>
      <c r="N91" s="8"/>
      <c r="O91" s="12"/>
      <c r="P91" s="31"/>
      <c r="Q91" s="31"/>
      <c r="R91" s="31"/>
      <c r="S91" s="31"/>
      <c r="T91" s="31"/>
      <c r="U91" s="31"/>
      <c r="V91" s="31"/>
      <c r="W91" s="5"/>
      <c r="X91" s="5"/>
      <c r="Y91" s="31"/>
      <c r="Z91" s="3"/>
      <c r="AB91" s="3"/>
      <c r="AC91" s="1"/>
      <c r="AD91" s="1"/>
      <c r="AE91" s="1"/>
      <c r="AF91" s="1"/>
      <c r="AG91" s="1"/>
      <c r="AH91" s="1"/>
      <c r="AI91" s="1"/>
      <c r="AJ91" s="1"/>
      <c r="AK91" s="1"/>
      <c r="AL91" s="1"/>
    </row>
    <row r="92" spans="1:38" ht="12.75">
      <c r="A92" s="7">
        <v>39617</v>
      </c>
      <c r="B92" s="32" t="s">
        <v>31</v>
      </c>
      <c r="C92" s="31" t="s">
        <v>107</v>
      </c>
      <c r="D92" s="3">
        <v>0.88</v>
      </c>
      <c r="E92" s="3">
        <v>1</v>
      </c>
      <c r="F92" s="10">
        <v>246.83</v>
      </c>
      <c r="G92" s="8">
        <f aca="true" t="shared" si="21" ref="G92:G98">+(D92*(1-0.04*E92))*F92</f>
        <v>208.521984</v>
      </c>
      <c r="H92" s="3">
        <v>3</v>
      </c>
      <c r="I92" s="3">
        <v>33</v>
      </c>
      <c r="J92" s="3">
        <v>50</v>
      </c>
      <c r="K92" s="9">
        <v>69.26</v>
      </c>
      <c r="L92" s="10">
        <f aca="true" t="shared" si="22" ref="L92:L97">+K92*D92</f>
        <v>60.948800000000006</v>
      </c>
      <c r="M92" s="11">
        <v>0</v>
      </c>
      <c r="N92" s="8">
        <f aca="true" t="shared" si="23" ref="N92:N97">+K92*D92*(1-0.04*E92)*(1+0.05*MAX(H92+I92/60+J92/3600-1,0))*(1+0.03*$M92)*(H92+I92/60+J92/3600)/(H92+I92/60+J92/3600+1/3)</f>
        <v>60.365573996597774</v>
      </c>
      <c r="O92" s="12">
        <f aca="true" t="shared" si="24" ref="O92:O97">1000*(N92/MAX(N$92:N$97))</f>
        <v>1000</v>
      </c>
      <c r="P92" s="31" t="s">
        <v>29</v>
      </c>
      <c r="Q92" s="31" t="s">
        <v>191</v>
      </c>
      <c r="R92" s="31" t="s">
        <v>192</v>
      </c>
      <c r="S92" s="31" t="s">
        <v>48</v>
      </c>
      <c r="T92" s="31"/>
      <c r="U92" s="31"/>
      <c r="V92" s="31"/>
      <c r="W92" s="5"/>
      <c r="X92" s="5"/>
      <c r="Y92" s="31" t="s">
        <v>29</v>
      </c>
      <c r="Z92" s="3"/>
      <c r="AB92" s="3"/>
      <c r="AC92" s="1"/>
      <c r="AD92" s="1"/>
      <c r="AE92" s="1"/>
      <c r="AF92" s="1"/>
      <c r="AG92" s="1"/>
      <c r="AH92" s="1"/>
      <c r="AI92" s="1"/>
      <c r="AJ92" s="1"/>
      <c r="AK92" s="1"/>
      <c r="AL92" s="1"/>
    </row>
    <row r="93" spans="2:38" ht="12.75">
      <c r="B93" s="32" t="s">
        <v>47</v>
      </c>
      <c r="C93" s="31" t="s">
        <v>107</v>
      </c>
      <c r="D93" s="3">
        <v>0.88</v>
      </c>
      <c r="E93" s="3">
        <v>0</v>
      </c>
      <c r="F93" s="10">
        <v>146.21</v>
      </c>
      <c r="G93" s="8">
        <f t="shared" si="21"/>
        <v>128.6648</v>
      </c>
      <c r="H93" s="3">
        <v>2</v>
      </c>
      <c r="I93" s="3">
        <v>15</v>
      </c>
      <c r="J93" s="3">
        <v>21</v>
      </c>
      <c r="K93" s="9">
        <v>64.57</v>
      </c>
      <c r="L93" s="10">
        <f t="shared" si="22"/>
        <v>56.8216</v>
      </c>
      <c r="M93" s="11">
        <v>0</v>
      </c>
      <c r="N93" s="8">
        <f t="shared" si="23"/>
        <v>52.6148820955155</v>
      </c>
      <c r="O93" s="12">
        <f t="shared" si="24"/>
        <v>871.6041049900542</v>
      </c>
      <c r="P93" s="31" t="s">
        <v>29</v>
      </c>
      <c r="Q93" s="31" t="s">
        <v>39</v>
      </c>
      <c r="R93" s="31" t="s">
        <v>45</v>
      </c>
      <c r="S93" s="31" t="s">
        <v>90</v>
      </c>
      <c r="T93" s="31" t="s">
        <v>29</v>
      </c>
      <c r="U93" s="31" t="s">
        <v>100</v>
      </c>
      <c r="V93" s="31" t="s">
        <v>108</v>
      </c>
      <c r="W93" s="31" t="s">
        <v>109</v>
      </c>
      <c r="X93" s="5"/>
      <c r="Y93" s="31" t="s">
        <v>29</v>
      </c>
      <c r="Z93" s="3"/>
      <c r="AB93" s="3"/>
      <c r="AC93" s="1"/>
      <c r="AD93" s="1"/>
      <c r="AE93" s="1"/>
      <c r="AF93" s="1"/>
      <c r="AG93" s="1"/>
      <c r="AH93" s="1"/>
      <c r="AI93" s="1"/>
      <c r="AJ93" s="1"/>
      <c r="AK93" s="1"/>
      <c r="AL93" s="1"/>
    </row>
    <row r="94" spans="2:38" ht="12.75">
      <c r="B94" s="32" t="s">
        <v>40</v>
      </c>
      <c r="C94" s="31" t="s">
        <v>137</v>
      </c>
      <c r="D94" s="3">
        <v>0.939</v>
      </c>
      <c r="E94" s="3">
        <v>0</v>
      </c>
      <c r="F94" s="10">
        <v>201.53</v>
      </c>
      <c r="G94" s="8">
        <f t="shared" si="21"/>
        <v>189.23667</v>
      </c>
      <c r="H94" s="3">
        <v>4</v>
      </c>
      <c r="I94" s="3">
        <v>9</v>
      </c>
      <c r="J94" s="3">
        <v>59</v>
      </c>
      <c r="K94" s="9">
        <v>48.37</v>
      </c>
      <c r="L94" s="10">
        <f t="shared" si="22"/>
        <v>45.41943</v>
      </c>
      <c r="M94" s="11">
        <v>0</v>
      </c>
      <c r="N94" s="8">
        <f t="shared" si="23"/>
        <v>48.712915838003916</v>
      </c>
      <c r="O94" s="12">
        <f t="shared" si="24"/>
        <v>806.965172579149</v>
      </c>
      <c r="P94" s="31" t="s">
        <v>29</v>
      </c>
      <c r="Q94" s="31" t="s">
        <v>191</v>
      </c>
      <c r="R94" s="31" t="s">
        <v>169</v>
      </c>
      <c r="S94" s="31" t="s">
        <v>99</v>
      </c>
      <c r="T94" s="31" t="s">
        <v>43</v>
      </c>
      <c r="U94" s="31" t="s">
        <v>85</v>
      </c>
      <c r="V94" s="31"/>
      <c r="W94" s="5"/>
      <c r="X94" s="5"/>
      <c r="Y94" s="31" t="s">
        <v>29</v>
      </c>
      <c r="Z94" s="3"/>
      <c r="AB94" s="3"/>
      <c r="AC94" s="1"/>
      <c r="AD94" s="1"/>
      <c r="AE94" s="1"/>
      <c r="AF94" s="1"/>
      <c r="AG94" s="1"/>
      <c r="AH94" s="1"/>
      <c r="AI94" s="1"/>
      <c r="AJ94" s="1"/>
      <c r="AK94" s="1"/>
      <c r="AL94" s="1"/>
    </row>
    <row r="95" spans="2:38" ht="12.75">
      <c r="B95" s="32" t="s">
        <v>28</v>
      </c>
      <c r="C95" s="31" t="s">
        <v>117</v>
      </c>
      <c r="D95" s="3">
        <v>0.976</v>
      </c>
      <c r="E95" s="3">
        <v>0</v>
      </c>
      <c r="F95" s="10">
        <v>107.08</v>
      </c>
      <c r="G95" s="8">
        <f t="shared" si="21"/>
        <v>104.51008</v>
      </c>
      <c r="H95" s="3">
        <v>5</v>
      </c>
      <c r="I95" s="3">
        <v>19</v>
      </c>
      <c r="J95" s="3">
        <v>13</v>
      </c>
      <c r="K95" s="9">
        <v>40.18</v>
      </c>
      <c r="L95" s="10">
        <f t="shared" si="22"/>
        <v>39.21568</v>
      </c>
      <c r="M95" s="11">
        <v>0</v>
      </c>
      <c r="N95" s="8">
        <f t="shared" si="23"/>
        <v>44.875227311363545</v>
      </c>
      <c r="O95" s="12">
        <f t="shared" si="24"/>
        <v>743.3910479156999</v>
      </c>
      <c r="P95" s="31" t="s">
        <v>29</v>
      </c>
      <c r="Q95" s="31" t="s">
        <v>191</v>
      </c>
      <c r="R95" s="31" t="s">
        <v>48</v>
      </c>
      <c r="S95" s="31" t="s">
        <v>29</v>
      </c>
      <c r="T95" s="31" t="s">
        <v>109</v>
      </c>
      <c r="U95" s="31" t="s">
        <v>98</v>
      </c>
      <c r="V95" s="31" t="s">
        <v>29</v>
      </c>
      <c r="W95" s="31" t="s">
        <v>109</v>
      </c>
      <c r="X95" s="5"/>
      <c r="Y95" s="31" t="s">
        <v>29</v>
      </c>
      <c r="Z95" s="3"/>
      <c r="AB95" s="3"/>
      <c r="AC95" s="1"/>
      <c r="AD95" s="1"/>
      <c r="AE95" s="1"/>
      <c r="AF95" s="1"/>
      <c r="AG95" s="1"/>
      <c r="AH95" s="1"/>
      <c r="AI95" s="1"/>
      <c r="AJ95" s="1"/>
      <c r="AK95" s="1"/>
      <c r="AL95" s="1"/>
    </row>
    <row r="96" spans="2:38" ht="12.75">
      <c r="B96" s="32" t="s">
        <v>41</v>
      </c>
      <c r="C96" s="31" t="s">
        <v>182</v>
      </c>
      <c r="D96" s="3">
        <v>0.885</v>
      </c>
      <c r="E96" s="3">
        <v>1</v>
      </c>
      <c r="F96" s="10">
        <v>169.2</v>
      </c>
      <c r="G96" s="8">
        <f t="shared" si="21"/>
        <v>143.75232</v>
      </c>
      <c r="H96" s="3">
        <v>3</v>
      </c>
      <c r="I96" s="3">
        <v>39</v>
      </c>
      <c r="J96" s="3">
        <v>42</v>
      </c>
      <c r="K96" s="9">
        <v>46.21</v>
      </c>
      <c r="L96" s="10">
        <f t="shared" si="22"/>
        <v>40.89585</v>
      </c>
      <c r="M96" s="11">
        <v>0</v>
      </c>
      <c r="N96" s="8">
        <f t="shared" si="23"/>
        <v>40.77315767284606</v>
      </c>
      <c r="O96" s="12">
        <f t="shared" si="24"/>
        <v>675.4372562603985</v>
      </c>
      <c r="P96" s="31" t="s">
        <v>29</v>
      </c>
      <c r="Q96" s="31" t="s">
        <v>191</v>
      </c>
      <c r="R96" s="31" t="s">
        <v>158</v>
      </c>
      <c r="S96" s="31" t="s">
        <v>29</v>
      </c>
      <c r="T96" s="31" t="s">
        <v>109</v>
      </c>
      <c r="U96" s="31"/>
      <c r="V96" s="31"/>
      <c r="W96" s="31"/>
      <c r="X96" s="5"/>
      <c r="Y96" s="31" t="s">
        <v>29</v>
      </c>
      <c r="Z96" s="3"/>
      <c r="AB96" s="3"/>
      <c r="AC96" s="1"/>
      <c r="AD96" s="1"/>
      <c r="AE96" s="1"/>
      <c r="AF96" s="1"/>
      <c r="AG96" s="1"/>
      <c r="AH96" s="1"/>
      <c r="AI96" s="1"/>
      <c r="AJ96" s="1"/>
      <c r="AK96" s="1"/>
      <c r="AL96" s="1"/>
    </row>
    <row r="97" spans="2:38" ht="12.75">
      <c r="B97" s="32" t="s">
        <v>223</v>
      </c>
      <c r="C97" s="31" t="s">
        <v>34</v>
      </c>
      <c r="D97" s="3">
        <v>0.94</v>
      </c>
      <c r="E97" s="3">
        <v>0</v>
      </c>
      <c r="F97" s="10">
        <v>55.12</v>
      </c>
      <c r="G97" s="8">
        <f>+(D97*(1-0.04*E97))*F97</f>
        <v>51.812799999999996</v>
      </c>
      <c r="H97" s="3">
        <v>1</v>
      </c>
      <c r="I97" s="3">
        <v>46</v>
      </c>
      <c r="J97" s="3">
        <v>33</v>
      </c>
      <c r="K97" s="9">
        <v>31.04</v>
      </c>
      <c r="L97" s="10">
        <f t="shared" si="22"/>
        <v>29.177599999999998</v>
      </c>
      <c r="M97" s="11">
        <v>0</v>
      </c>
      <c r="N97" s="8">
        <f t="shared" si="23"/>
        <v>25.51933351234031</v>
      </c>
      <c r="O97" s="12">
        <f t="shared" si="24"/>
        <v>422.74647324282193</v>
      </c>
      <c r="P97" s="31" t="s">
        <v>29</v>
      </c>
      <c r="Q97" s="31" t="s">
        <v>98</v>
      </c>
      <c r="R97" s="31" t="s">
        <v>100</v>
      </c>
      <c r="S97" s="31" t="s">
        <v>224</v>
      </c>
      <c r="T97" s="31" t="s">
        <v>39</v>
      </c>
      <c r="U97" s="31"/>
      <c r="V97" s="31"/>
      <c r="W97" s="5"/>
      <c r="X97" s="5"/>
      <c r="Y97" s="31" t="s">
        <v>29</v>
      </c>
      <c r="Z97" s="3"/>
      <c r="AB97" s="3"/>
      <c r="AC97" s="1"/>
      <c r="AD97" s="1"/>
      <c r="AE97" s="1"/>
      <c r="AF97" s="1"/>
      <c r="AG97" s="1"/>
      <c r="AH97" s="1"/>
      <c r="AI97" s="1"/>
      <c r="AJ97" s="1"/>
      <c r="AK97" s="1"/>
      <c r="AL97" s="1"/>
    </row>
    <row r="98" spans="2:38" ht="12.75">
      <c r="B98" s="32" t="s">
        <v>49</v>
      </c>
      <c r="C98" s="31" t="s">
        <v>50</v>
      </c>
      <c r="D98" s="3">
        <v>0.94</v>
      </c>
      <c r="E98" s="3">
        <v>0</v>
      </c>
      <c r="F98" s="10">
        <v>217.03</v>
      </c>
      <c r="G98" s="8">
        <f t="shared" si="21"/>
        <v>204.0082</v>
      </c>
      <c r="H98" s="3"/>
      <c r="I98" s="3"/>
      <c r="J98" s="3"/>
      <c r="K98" s="9"/>
      <c r="L98" s="10"/>
      <c r="M98" s="11"/>
      <c r="N98" s="8"/>
      <c r="O98" s="35">
        <f>MIN(600*(G98/MAX(G92:G96)),1000)</f>
        <v>587.0120629583114</v>
      </c>
      <c r="P98" s="31" t="s">
        <v>29</v>
      </c>
      <c r="Q98" s="31" t="s">
        <v>130</v>
      </c>
      <c r="R98" s="31" t="s">
        <v>166</v>
      </c>
      <c r="S98" s="31" t="s">
        <v>191</v>
      </c>
      <c r="T98" s="31" t="s">
        <v>183</v>
      </c>
      <c r="U98" s="31"/>
      <c r="V98" s="31"/>
      <c r="W98" s="5"/>
      <c r="X98" s="5"/>
      <c r="Y98" s="31" t="s">
        <v>155</v>
      </c>
      <c r="Z98" s="3"/>
      <c r="AB98" s="3"/>
      <c r="AC98" s="1"/>
      <c r="AD98" s="1"/>
      <c r="AE98" s="1"/>
      <c r="AF98" s="1"/>
      <c r="AG98" s="1"/>
      <c r="AH98" s="1"/>
      <c r="AI98" s="1"/>
      <c r="AJ98" s="1"/>
      <c r="AK98" s="1"/>
      <c r="AL98" s="1"/>
    </row>
    <row r="99" spans="2:38" ht="12.75">
      <c r="B99" s="32"/>
      <c r="C99" s="31"/>
      <c r="D99" s="3"/>
      <c r="E99" s="3"/>
      <c r="F99" s="10"/>
      <c r="G99" s="8"/>
      <c r="H99" s="3"/>
      <c r="I99" s="3"/>
      <c r="J99" s="3"/>
      <c r="K99" s="9"/>
      <c r="L99" s="10"/>
      <c r="M99" s="11"/>
      <c r="N99" s="8"/>
      <c r="O99" s="12"/>
      <c r="P99" s="31"/>
      <c r="Q99" s="31"/>
      <c r="R99" s="31"/>
      <c r="S99" s="31"/>
      <c r="T99" s="31"/>
      <c r="U99" s="31"/>
      <c r="V99" s="31"/>
      <c r="W99" s="5"/>
      <c r="X99" s="5"/>
      <c r="Y99" s="31"/>
      <c r="Z99" s="3"/>
      <c r="AB99" s="3"/>
      <c r="AC99" s="1"/>
      <c r="AD99" s="1"/>
      <c r="AE99" s="1"/>
      <c r="AF99" s="1"/>
      <c r="AG99" s="1"/>
      <c r="AH99" s="1"/>
      <c r="AI99" s="1"/>
      <c r="AJ99" s="1"/>
      <c r="AK99" s="1"/>
      <c r="AL99" s="1"/>
    </row>
    <row r="100" spans="1:38" ht="12.75">
      <c r="A100" s="7">
        <v>39618</v>
      </c>
      <c r="B100" s="32" t="s">
        <v>61</v>
      </c>
      <c r="C100" s="31" t="s">
        <v>137</v>
      </c>
      <c r="D100" s="3">
        <v>0.939</v>
      </c>
      <c r="E100" s="3">
        <v>0</v>
      </c>
      <c r="F100" s="10">
        <v>194.89</v>
      </c>
      <c r="G100" s="8">
        <f>+(D100*(1-0.04*E100))*F100</f>
        <v>183.00170999999997</v>
      </c>
      <c r="H100" s="3">
        <v>4</v>
      </c>
      <c r="I100" s="3">
        <v>1</v>
      </c>
      <c r="J100" s="3">
        <v>38</v>
      </c>
      <c r="K100" s="9">
        <v>48.39</v>
      </c>
      <c r="L100" s="10">
        <f>+K100*D100</f>
        <v>45.43821</v>
      </c>
      <c r="M100" s="11">
        <v>0</v>
      </c>
      <c r="N100" s="8">
        <f>+K100*D100*(1-0.04*E100)*(1+0.05*MAX(H100+I100/60+J100/3600-1,0))*(1+0.03*$M100)*(H100+I100/60+J100/3600)/(H100+I100/60+J100/3600+1/3)</f>
        <v>48.31661955251274</v>
      </c>
      <c r="O100" s="12">
        <f>1000*(N100/MAX(N$100:N$103))</f>
        <v>1000</v>
      </c>
      <c r="P100" s="31" t="s">
        <v>193</v>
      </c>
      <c r="Q100" s="31" t="s">
        <v>110</v>
      </c>
      <c r="R100" s="31"/>
      <c r="S100" s="31"/>
      <c r="T100" s="31"/>
      <c r="U100" s="31"/>
      <c r="V100" s="31"/>
      <c r="W100" s="5"/>
      <c r="X100" s="5"/>
      <c r="Y100" s="31" t="s">
        <v>193</v>
      </c>
      <c r="Z100" s="3"/>
      <c r="AB100" s="3"/>
      <c r="AC100" s="1"/>
      <c r="AD100" s="1"/>
      <c r="AE100" s="1"/>
      <c r="AF100" s="1"/>
      <c r="AG100" s="1"/>
      <c r="AH100" s="1"/>
      <c r="AI100" s="1"/>
      <c r="AJ100" s="1"/>
      <c r="AK100" s="1"/>
      <c r="AL100" s="1"/>
    </row>
    <row r="101" spans="2:38" ht="12.75">
      <c r="B101" s="32" t="s">
        <v>56</v>
      </c>
      <c r="C101" s="31" t="s">
        <v>194</v>
      </c>
      <c r="D101" s="3">
        <v>0.96</v>
      </c>
      <c r="E101" s="3">
        <v>0</v>
      </c>
      <c r="F101" s="10">
        <v>201.21</v>
      </c>
      <c r="G101" s="8">
        <f>+(D101*(1-0.04*E101))*F101</f>
        <v>193.1616</v>
      </c>
      <c r="H101" s="3">
        <v>4</v>
      </c>
      <c r="I101" s="3">
        <v>37</v>
      </c>
      <c r="J101" s="3">
        <v>46</v>
      </c>
      <c r="K101" s="9">
        <v>43.46</v>
      </c>
      <c r="L101" s="10">
        <f>+K101*D101</f>
        <v>41.7216</v>
      </c>
      <c r="M101" s="11">
        <v>0</v>
      </c>
      <c r="N101" s="8">
        <f>+K101*D101*(1-0.04*E101)*(1+0.05*MAX(H101+I101/60+J101/3600-1,0))*(1+0.03*$M101)*(H101+I101/60+J101/3600)/(H101+I101/60+J101/3600+1/3)</f>
        <v>45.982069993477374</v>
      </c>
      <c r="O101" s="12">
        <f>1000*(N101/MAX(N$100:N$103))</f>
        <v>951.6822662542012</v>
      </c>
      <c r="P101" s="31" t="s">
        <v>159</v>
      </c>
      <c r="Q101" s="31" t="s">
        <v>38</v>
      </c>
      <c r="R101" s="31" t="s">
        <v>44</v>
      </c>
      <c r="S101" s="31" t="s">
        <v>43</v>
      </c>
      <c r="T101" s="31" t="s">
        <v>109</v>
      </c>
      <c r="U101" s="31" t="s">
        <v>133</v>
      </c>
      <c r="V101" s="31" t="s">
        <v>193</v>
      </c>
      <c r="W101" s="5"/>
      <c r="X101" s="5"/>
      <c r="Y101" s="31" t="s">
        <v>159</v>
      </c>
      <c r="Z101" s="3"/>
      <c r="AB101" s="3"/>
      <c r="AC101" s="1"/>
      <c r="AD101" s="1"/>
      <c r="AE101" s="1"/>
      <c r="AF101" s="1"/>
      <c r="AG101" s="1"/>
      <c r="AH101" s="1"/>
      <c r="AI101" s="1"/>
      <c r="AJ101" s="1"/>
      <c r="AK101" s="1"/>
      <c r="AL101" s="1"/>
    </row>
    <row r="102" spans="2:38" ht="12.75">
      <c r="B102" s="32" t="s">
        <v>28</v>
      </c>
      <c r="C102" s="31" t="s">
        <v>117</v>
      </c>
      <c r="D102" s="3">
        <v>0.976</v>
      </c>
      <c r="E102" s="3">
        <v>0</v>
      </c>
      <c r="F102" s="10">
        <v>174.35</v>
      </c>
      <c r="G102" s="8">
        <f>+(D102*(1-0.04*E102))*F102</f>
        <v>170.16559999999998</v>
      </c>
      <c r="H102" s="3">
        <v>4</v>
      </c>
      <c r="I102" s="3">
        <v>30</v>
      </c>
      <c r="J102" s="3">
        <v>29</v>
      </c>
      <c r="K102" s="9">
        <v>38.67</v>
      </c>
      <c r="L102" s="10">
        <f>+K102*D102</f>
        <v>37.74192</v>
      </c>
      <c r="M102" s="11">
        <v>0</v>
      </c>
      <c r="N102" s="8">
        <f>+K102*D102*(1-0.04*E102)*(1+0.05*MAX(H102+I102/60+J102/3600-1,0))*(1+0.03*$M102)*(H102+I102/60+J102/3600)/(H102+I102/60+J102/3600+1/3)</f>
        <v>41.30760284575096</v>
      </c>
      <c r="O102" s="12">
        <f>1000*(N102/MAX(N$100:N$103))</f>
        <v>854.935697661049</v>
      </c>
      <c r="P102" s="31" t="s">
        <v>29</v>
      </c>
      <c r="Q102" s="31" t="s">
        <v>108</v>
      </c>
      <c r="R102" s="31" t="s">
        <v>43</v>
      </c>
      <c r="S102" s="31" t="s">
        <v>29</v>
      </c>
      <c r="T102" s="31" t="s">
        <v>181</v>
      </c>
      <c r="U102" s="31" t="s">
        <v>99</v>
      </c>
      <c r="V102" s="31" t="s">
        <v>39</v>
      </c>
      <c r="W102" s="31" t="s">
        <v>100</v>
      </c>
      <c r="X102" s="31" t="s">
        <v>99</v>
      </c>
      <c r="Y102" s="31" t="s">
        <v>29</v>
      </c>
      <c r="Z102" s="3"/>
      <c r="AB102" s="3"/>
      <c r="AC102" s="1"/>
      <c r="AD102" s="1"/>
      <c r="AE102" s="1"/>
      <c r="AF102" s="1"/>
      <c r="AG102" s="1"/>
      <c r="AH102" s="1"/>
      <c r="AI102" s="1"/>
      <c r="AJ102" s="1"/>
      <c r="AK102" s="1"/>
      <c r="AL102" s="1"/>
    </row>
    <row r="103" spans="2:38" ht="12.75">
      <c r="B103" s="32" t="s">
        <v>65</v>
      </c>
      <c r="C103" s="31" t="s">
        <v>207</v>
      </c>
      <c r="D103" s="3">
        <v>0.894</v>
      </c>
      <c r="E103" s="3">
        <v>0</v>
      </c>
      <c r="F103" s="10">
        <v>99.2</v>
      </c>
      <c r="G103" s="8">
        <f>+(D103*(1-0.04*E103))*F103</f>
        <v>88.68480000000001</v>
      </c>
      <c r="H103" s="3">
        <v>1</v>
      </c>
      <c r="I103" s="3">
        <v>57</v>
      </c>
      <c r="J103" s="3">
        <v>52</v>
      </c>
      <c r="K103" s="9">
        <v>50.5</v>
      </c>
      <c r="L103" s="10">
        <f>+K103*D103</f>
        <v>45.147</v>
      </c>
      <c r="M103" s="11">
        <v>0</v>
      </c>
      <c r="N103" s="8">
        <f>+K103*D103*(1-0.04*E103)*(1+0.05*MAX(H103+I103/60+J103/3600-1,0))*(1+0.03*$M103)*(H103+I103/60+J103/3600)/(H103+I103/60+J103/3600+1/3)</f>
        <v>40.458892051579625</v>
      </c>
      <c r="O103" s="12">
        <f>1000*(N103/MAX(N$100:N$103))</f>
        <v>837.3700897598399</v>
      </c>
      <c r="P103" s="31" t="s">
        <v>29</v>
      </c>
      <c r="Q103" s="31" t="s">
        <v>108</v>
      </c>
      <c r="R103" s="31" t="s">
        <v>43</v>
      </c>
      <c r="S103" s="31" t="s">
        <v>39</v>
      </c>
      <c r="T103" s="31" t="s">
        <v>186</v>
      </c>
      <c r="U103" s="31" t="s">
        <v>99</v>
      </c>
      <c r="V103" s="31" t="s">
        <v>98</v>
      </c>
      <c r="W103" s="31" t="s">
        <v>100</v>
      </c>
      <c r="X103" s="31" t="s">
        <v>32</v>
      </c>
      <c r="Y103" s="31" t="s">
        <v>29</v>
      </c>
      <c r="Z103" s="3"/>
      <c r="AB103" s="3"/>
      <c r="AC103" s="1"/>
      <c r="AD103" s="1"/>
      <c r="AE103" s="1"/>
      <c r="AF103" s="1"/>
      <c r="AG103" s="1"/>
      <c r="AH103" s="1"/>
      <c r="AI103" s="1"/>
      <c r="AJ103" s="1"/>
      <c r="AK103" s="1"/>
      <c r="AL103" s="1"/>
    </row>
    <row r="104" spans="2:38" ht="12.75">
      <c r="B104" s="32"/>
      <c r="C104" s="31"/>
      <c r="D104" s="3"/>
      <c r="E104" s="3"/>
      <c r="F104" s="10"/>
      <c r="G104" s="8"/>
      <c r="H104" s="3"/>
      <c r="I104" s="3"/>
      <c r="J104" s="3"/>
      <c r="K104" s="9"/>
      <c r="L104" s="10"/>
      <c r="M104" s="11"/>
      <c r="N104" s="8"/>
      <c r="O104" s="12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"/>
      <c r="AB104" s="3"/>
      <c r="AC104" s="1"/>
      <c r="AD104" s="1"/>
      <c r="AE104" s="1"/>
      <c r="AF104" s="1"/>
      <c r="AG104" s="1"/>
      <c r="AH104" s="1"/>
      <c r="AI104" s="1"/>
      <c r="AJ104" s="1"/>
      <c r="AK104" s="1"/>
      <c r="AL104" s="1"/>
    </row>
    <row r="105" spans="1:38" ht="12.75">
      <c r="A105" s="7">
        <v>39620</v>
      </c>
      <c r="B105" s="32" t="s">
        <v>30</v>
      </c>
      <c r="C105" s="31" t="s">
        <v>106</v>
      </c>
      <c r="D105" s="3">
        <v>0.929</v>
      </c>
      <c r="E105" s="3">
        <v>0</v>
      </c>
      <c r="F105" s="10">
        <v>223.06</v>
      </c>
      <c r="G105" s="8">
        <f>+(D105*(1-0.04*E105))*F105</f>
        <v>207.22274000000002</v>
      </c>
      <c r="H105" s="3">
        <v>3</v>
      </c>
      <c r="I105" s="3">
        <v>35</v>
      </c>
      <c r="J105" s="3">
        <v>55</v>
      </c>
      <c r="K105" s="9">
        <v>61.98</v>
      </c>
      <c r="L105" s="10">
        <f>+K105*D105</f>
        <v>57.57942</v>
      </c>
      <c r="M105" s="11">
        <v>0</v>
      </c>
      <c r="N105" s="8">
        <f>+K105*D105*(1-0.04*E105)*(1+0.05*MAX(H105+I105/60+J105/3600-1,0))*(1+0.03*$M105)*(H105+I105/60+J105/3600)/(H105+I105/60+J105/3600+1/3)</f>
        <v>59.54517589599817</v>
      </c>
      <c r="O105" s="12">
        <f>1000*(N105/MAX(N$105:N$106))</f>
        <v>1000</v>
      </c>
      <c r="P105" s="31" t="s">
        <v>29</v>
      </c>
      <c r="Q105" s="31" t="s">
        <v>90</v>
      </c>
      <c r="R105" s="31" t="s">
        <v>199</v>
      </c>
      <c r="S105" s="31" t="s">
        <v>132</v>
      </c>
      <c r="T105" s="31" t="s">
        <v>200</v>
      </c>
      <c r="U105" s="31" t="s">
        <v>87</v>
      </c>
      <c r="V105" s="31"/>
      <c r="W105" s="31"/>
      <c r="X105" s="31"/>
      <c r="Y105" s="31" t="s">
        <v>29</v>
      </c>
      <c r="Z105" s="3"/>
      <c r="AB105" s="3"/>
      <c r="AC105" s="1"/>
      <c r="AD105" s="1"/>
      <c r="AE105" s="1"/>
      <c r="AF105" s="1"/>
      <c r="AG105" s="1"/>
      <c r="AH105" s="1"/>
      <c r="AI105" s="1"/>
      <c r="AJ105" s="1"/>
      <c r="AK105" s="1"/>
      <c r="AL105" s="1"/>
    </row>
    <row r="106" spans="2:38" ht="12.75">
      <c r="B106" s="32" t="s">
        <v>201</v>
      </c>
      <c r="C106" s="31" t="s">
        <v>168</v>
      </c>
      <c r="D106" s="3">
        <v>1.2</v>
      </c>
      <c r="E106" s="3">
        <v>0</v>
      </c>
      <c r="F106" s="10">
        <v>86.24</v>
      </c>
      <c r="G106" s="8">
        <f>+(D106*(1-0.04*E106))*F106</f>
        <v>103.48799999999999</v>
      </c>
      <c r="H106" s="3">
        <v>2</v>
      </c>
      <c r="I106" s="3">
        <v>2</v>
      </c>
      <c r="J106" s="3">
        <v>52</v>
      </c>
      <c r="K106" s="9">
        <v>42.12</v>
      </c>
      <c r="L106" s="10">
        <f>+K106*D106</f>
        <v>50.544</v>
      </c>
      <c r="M106" s="11">
        <v>0</v>
      </c>
      <c r="N106" s="8">
        <f>+K106*D106*(1-0.04*E106)*(1+0.05*MAX(H106+I106/60+J106/3600-1,0))*(1+0.03*$M106)*(H106+I106/60+J106/3600)/(H106+I106/60+J106/3600+1/3)</f>
        <v>45.74556826504899</v>
      </c>
      <c r="O106" s="12">
        <f>1000*(N106/MAX(N$105:N$106))</f>
        <v>768.2497797126064</v>
      </c>
      <c r="P106" s="31" t="s">
        <v>202</v>
      </c>
      <c r="Q106" s="31" t="s">
        <v>171</v>
      </c>
      <c r="R106" s="31" t="s">
        <v>44</v>
      </c>
      <c r="S106" s="31" t="s">
        <v>45</v>
      </c>
      <c r="T106" s="31" t="s">
        <v>43</v>
      </c>
      <c r="U106" s="31" t="s">
        <v>171</v>
      </c>
      <c r="V106" s="31"/>
      <c r="W106" s="31"/>
      <c r="X106" s="31"/>
      <c r="Y106" s="31" t="s">
        <v>37</v>
      </c>
      <c r="Z106" s="3"/>
      <c r="AB106" s="3"/>
      <c r="AC106" s="1"/>
      <c r="AD106" s="1"/>
      <c r="AE106" s="1"/>
      <c r="AF106" s="1"/>
      <c r="AG106" s="1"/>
      <c r="AH106" s="1"/>
      <c r="AI106" s="1"/>
      <c r="AJ106" s="1"/>
      <c r="AK106" s="1"/>
      <c r="AL106" s="1"/>
    </row>
    <row r="107" spans="2:38" ht="12.75">
      <c r="B107" s="32"/>
      <c r="C107" s="31"/>
      <c r="D107" s="3"/>
      <c r="E107" s="3"/>
      <c r="F107" s="10"/>
      <c r="G107" s="8"/>
      <c r="H107" s="3"/>
      <c r="I107" s="3"/>
      <c r="J107" s="3"/>
      <c r="K107" s="9"/>
      <c r="L107" s="10"/>
      <c r="M107" s="11"/>
      <c r="N107" s="8"/>
      <c r="O107" s="12"/>
      <c r="P107" s="31"/>
      <c r="Q107" s="31"/>
      <c r="R107" s="31"/>
      <c r="S107" s="31"/>
      <c r="T107" s="31"/>
      <c r="U107" s="31"/>
      <c r="V107" s="31"/>
      <c r="W107" s="5"/>
      <c r="X107" s="5"/>
      <c r="Y107" s="31"/>
      <c r="Z107" s="3"/>
      <c r="AB107" s="3"/>
      <c r="AC107" s="1"/>
      <c r="AD107" s="1"/>
      <c r="AE107" s="1"/>
      <c r="AF107" s="1"/>
      <c r="AG107" s="1"/>
      <c r="AH107" s="1"/>
      <c r="AI107" s="1"/>
      <c r="AJ107" s="1"/>
      <c r="AK107" s="1"/>
      <c r="AL107" s="1"/>
    </row>
    <row r="108" spans="1:38" ht="12.75">
      <c r="A108" s="7">
        <v>39621</v>
      </c>
      <c r="B108" s="32" t="s">
        <v>30</v>
      </c>
      <c r="C108" s="31" t="s">
        <v>106</v>
      </c>
      <c r="D108" s="3">
        <v>0.926</v>
      </c>
      <c r="E108" s="3">
        <v>0</v>
      </c>
      <c r="F108" s="10">
        <v>221.22</v>
      </c>
      <c r="G108" s="8">
        <f>+(D108*(1-0.04*E108))*F108</f>
        <v>204.84972000000002</v>
      </c>
      <c r="H108" s="3">
        <v>3</v>
      </c>
      <c r="I108" s="3">
        <v>23</v>
      </c>
      <c r="J108" s="3">
        <v>3</v>
      </c>
      <c r="K108" s="9">
        <v>65.37</v>
      </c>
      <c r="L108" s="10">
        <f>+K108*D108</f>
        <v>60.53262000000001</v>
      </c>
      <c r="M108" s="11">
        <v>0</v>
      </c>
      <c r="N108" s="8">
        <f>+K108*D108*(1-0.04*E108)*(1+0.05*MAX(H108+I108/60+J108/3600-1,0))*(1+0.03*$M108)*(H108+I108/60+J108/3600)/(H108+I108/60+J108/3600+1/3)</f>
        <v>61.67386602718954</v>
      </c>
      <c r="O108" s="12">
        <f>1000*(N108/MAX(N$108:N$111))</f>
        <v>1000</v>
      </c>
      <c r="P108" s="31" t="s">
        <v>29</v>
      </c>
      <c r="Q108" s="31" t="s">
        <v>44</v>
      </c>
      <c r="R108" s="31" t="s">
        <v>45</v>
      </c>
      <c r="S108" s="31" t="s">
        <v>195</v>
      </c>
      <c r="T108" s="31" t="s">
        <v>196</v>
      </c>
      <c r="U108" s="31" t="s">
        <v>39</v>
      </c>
      <c r="V108" s="31"/>
      <c r="W108" s="5"/>
      <c r="X108" s="5"/>
      <c r="Y108" s="31" t="s">
        <v>29</v>
      </c>
      <c r="Z108" s="3"/>
      <c r="AB108" s="3"/>
      <c r="AC108" s="1"/>
      <c r="AD108" s="1"/>
      <c r="AE108" s="1"/>
      <c r="AF108" s="1"/>
      <c r="AG108" s="1"/>
      <c r="AH108" s="1"/>
      <c r="AI108" s="1"/>
      <c r="AJ108" s="1"/>
      <c r="AK108" s="1"/>
      <c r="AL108" s="1"/>
    </row>
    <row r="109" spans="2:38" ht="12.75">
      <c r="B109" s="32" t="s">
        <v>49</v>
      </c>
      <c r="C109" s="31" t="s">
        <v>50</v>
      </c>
      <c r="D109" s="3">
        <v>0.94</v>
      </c>
      <c r="E109" s="3">
        <v>0</v>
      </c>
      <c r="F109" s="10">
        <v>220.04</v>
      </c>
      <c r="G109" s="8">
        <f>+(D109*(1-0.04*E109))*F109</f>
        <v>206.83759999999998</v>
      </c>
      <c r="H109" s="3">
        <v>3</v>
      </c>
      <c r="I109" s="3">
        <v>51</v>
      </c>
      <c r="J109" s="3">
        <v>9</v>
      </c>
      <c r="K109" s="9">
        <v>57.12</v>
      </c>
      <c r="L109" s="10">
        <f>+K109*D109</f>
        <v>53.69279999999999</v>
      </c>
      <c r="M109" s="11">
        <v>0</v>
      </c>
      <c r="N109" s="8">
        <f>+K109*D109*(1-0.04*E109)*(1+0.05*MAX(H109+I109/60+J109/3600-1,0))*(1+0.03*$M109)*(H109+I109/60+J109/3600)/(H109+I109/60+J109/3600+1/3)</f>
        <v>56.46515044371889</v>
      </c>
      <c r="O109" s="12">
        <f>1000*(N109/MAX(N$108:N$111))</f>
        <v>915.5442017989542</v>
      </c>
      <c r="P109" s="31" t="s">
        <v>29</v>
      </c>
      <c r="Q109" s="31" t="s">
        <v>99</v>
      </c>
      <c r="R109" s="31" t="s">
        <v>103</v>
      </c>
      <c r="S109" s="31" t="s">
        <v>181</v>
      </c>
      <c r="T109" s="31" t="s">
        <v>44</v>
      </c>
      <c r="U109" s="31" t="s">
        <v>195</v>
      </c>
      <c r="V109" s="31"/>
      <c r="W109" s="5"/>
      <c r="X109" s="5"/>
      <c r="Y109" s="31" t="s">
        <v>29</v>
      </c>
      <c r="Z109" s="3"/>
      <c r="AB109" s="3"/>
      <c r="AC109" s="1"/>
      <c r="AD109" s="1"/>
      <c r="AE109" s="1"/>
      <c r="AF109" s="1"/>
      <c r="AG109" s="1"/>
      <c r="AH109" s="1"/>
      <c r="AI109" s="1"/>
      <c r="AJ109" s="1"/>
      <c r="AK109" s="1"/>
      <c r="AL109" s="1"/>
    </row>
    <row r="110" spans="2:38" ht="12.75">
      <c r="B110" s="32" t="s">
        <v>42</v>
      </c>
      <c r="C110" s="31" t="s">
        <v>34</v>
      </c>
      <c r="D110" s="3">
        <v>0.94</v>
      </c>
      <c r="E110" s="3">
        <v>0</v>
      </c>
      <c r="F110" s="10">
        <v>101.77</v>
      </c>
      <c r="G110" s="8">
        <f>+(D110*(1-0.04*E110))*F110</f>
        <v>95.6638</v>
      </c>
      <c r="H110" s="3">
        <v>2</v>
      </c>
      <c r="I110" s="3">
        <v>1</v>
      </c>
      <c r="J110" s="3">
        <v>57</v>
      </c>
      <c r="K110" s="9">
        <v>50.07</v>
      </c>
      <c r="L110" s="10">
        <f>+K110*D110</f>
        <v>47.065799999999996</v>
      </c>
      <c r="M110" s="11">
        <v>0</v>
      </c>
      <c r="N110" s="8">
        <f>+K110*D110*(1-0.04*E110)*(1+0.05*MAX(H110+I110/60+J110/3600-1,0))*(1+0.03*$M110)*(H110+I110/60+J110/3600)/(H110+I110/60+J110/3600+1/3)</f>
        <v>42.521909096539275</v>
      </c>
      <c r="O110" s="12">
        <f>1000*(N110/MAX(N$108:N$111))</f>
        <v>689.4639794073079</v>
      </c>
      <c r="P110" s="31" t="s">
        <v>198</v>
      </c>
      <c r="Q110" s="31" t="s">
        <v>38</v>
      </c>
      <c r="R110" s="31" t="s">
        <v>37</v>
      </c>
      <c r="S110" s="31" t="s">
        <v>39</v>
      </c>
      <c r="T110" s="31" t="s">
        <v>85</v>
      </c>
      <c r="U110" s="31" t="s">
        <v>45</v>
      </c>
      <c r="V110" s="31" t="s">
        <v>44</v>
      </c>
      <c r="W110" s="5"/>
      <c r="X110" s="5"/>
      <c r="Y110" s="31" t="s">
        <v>37</v>
      </c>
      <c r="Z110" s="3"/>
      <c r="AB110" s="3"/>
      <c r="AC110" s="1"/>
      <c r="AD110" s="1"/>
      <c r="AE110" s="1"/>
      <c r="AF110" s="1"/>
      <c r="AG110" s="1"/>
      <c r="AH110" s="1"/>
      <c r="AI110" s="1"/>
      <c r="AJ110" s="1"/>
      <c r="AK110" s="1"/>
      <c r="AL110" s="1"/>
    </row>
    <row r="111" spans="2:38" ht="12.75">
      <c r="B111" s="32" t="s">
        <v>197</v>
      </c>
      <c r="C111" s="31" t="s">
        <v>168</v>
      </c>
      <c r="D111" s="3">
        <v>1.2</v>
      </c>
      <c r="E111" s="3">
        <v>0</v>
      </c>
      <c r="F111" s="10">
        <v>72.89</v>
      </c>
      <c r="G111" s="8">
        <f>+(D111*(1-0.04*E111))*F111</f>
        <v>87.468</v>
      </c>
      <c r="H111" s="3">
        <v>3</v>
      </c>
      <c r="I111" s="3">
        <v>44</v>
      </c>
      <c r="J111" s="3">
        <v>33</v>
      </c>
      <c r="K111" s="9">
        <v>19.48</v>
      </c>
      <c r="L111" s="10">
        <f>+K111*D111</f>
        <v>23.376</v>
      </c>
      <c r="M111" s="11">
        <v>0</v>
      </c>
      <c r="N111" s="8">
        <f>+K111*D111*(1-0.04*E111)*(1+0.05*MAX(H111+I111/60+J111/3600-1,0))*(1+0.03*$M111)*(H111+I111/60+J111/3600)/(H111+I111/60+J111/3600+1/3)</f>
        <v>24.407528132079328</v>
      </c>
      <c r="O111" s="12">
        <f>1000*(N111/MAX(N$108:N$111))</f>
        <v>395.7515509295141</v>
      </c>
      <c r="P111" s="31" t="s">
        <v>37</v>
      </c>
      <c r="Q111" s="31" t="s">
        <v>132</v>
      </c>
      <c r="R111" s="31" t="s">
        <v>43</v>
      </c>
      <c r="S111" s="31"/>
      <c r="T111" s="31"/>
      <c r="U111" s="31"/>
      <c r="V111" s="31"/>
      <c r="W111" s="5"/>
      <c r="X111" s="5"/>
      <c r="Y111" s="31" t="s">
        <v>37</v>
      </c>
      <c r="Z111" s="3"/>
      <c r="AB111" s="3"/>
      <c r="AC111" s="1"/>
      <c r="AD111" s="1"/>
      <c r="AE111" s="1"/>
      <c r="AF111" s="1"/>
      <c r="AG111" s="1"/>
      <c r="AH111" s="1"/>
      <c r="AI111" s="1"/>
      <c r="AJ111" s="1"/>
      <c r="AK111" s="1"/>
      <c r="AL111" s="1"/>
    </row>
    <row r="112" spans="2:38" ht="12.75">
      <c r="B112" s="32"/>
      <c r="C112" s="31"/>
      <c r="D112" s="3"/>
      <c r="E112" s="3"/>
      <c r="F112" s="10"/>
      <c r="G112" s="8"/>
      <c r="H112" s="3"/>
      <c r="I112" s="3"/>
      <c r="J112" s="3"/>
      <c r="K112" s="9"/>
      <c r="L112" s="10"/>
      <c r="M112" s="11"/>
      <c r="N112" s="8"/>
      <c r="O112" s="12"/>
      <c r="P112" s="31"/>
      <c r="Q112" s="31"/>
      <c r="R112" s="31"/>
      <c r="S112" s="31"/>
      <c r="T112" s="31"/>
      <c r="U112" s="31"/>
      <c r="V112" s="31"/>
      <c r="W112" s="5"/>
      <c r="X112" s="5"/>
      <c r="Y112" s="31"/>
      <c r="Z112" s="3"/>
      <c r="AB112" s="3"/>
      <c r="AC112" s="1"/>
      <c r="AD112" s="1"/>
      <c r="AE112" s="1"/>
      <c r="AF112" s="1"/>
      <c r="AG112" s="1"/>
      <c r="AH112" s="1"/>
      <c r="AI112" s="1"/>
      <c r="AJ112" s="1"/>
      <c r="AK112" s="1"/>
      <c r="AL112" s="1"/>
    </row>
    <row r="113" spans="1:38" ht="12.75">
      <c r="A113" s="7">
        <v>39630</v>
      </c>
      <c r="B113" s="32" t="s">
        <v>31</v>
      </c>
      <c r="C113" s="31" t="s">
        <v>107</v>
      </c>
      <c r="D113" s="3">
        <v>0.88</v>
      </c>
      <c r="E113" s="3">
        <v>1</v>
      </c>
      <c r="F113" s="10">
        <v>221.29</v>
      </c>
      <c r="G113" s="8">
        <f>+(D113*(1-0.04*E113))*F113</f>
        <v>186.94579199999998</v>
      </c>
      <c r="H113" s="3">
        <v>3</v>
      </c>
      <c r="I113" s="3">
        <v>23</v>
      </c>
      <c r="J113" s="3">
        <v>31</v>
      </c>
      <c r="K113" s="9">
        <v>65.29</v>
      </c>
      <c r="L113" s="10">
        <f>+K113*D113</f>
        <v>57.455200000000005</v>
      </c>
      <c r="M113" s="11">
        <v>0</v>
      </c>
      <c r="N113" s="8">
        <f>+K113*D113*(1-0.04*E113)*(1+0.05*MAX(H113+I113/60+J113/3600-1,0))*(1+0.03*$M113)*(H113+I113/60+J113/3600)/(H113+I113/60+J113/3600+1/3)</f>
        <v>56.227976521004344</v>
      </c>
      <c r="O113" s="12">
        <f>1000*(N113/MAX(N$113:N$114))</f>
        <v>1000</v>
      </c>
      <c r="P113" s="31" t="s">
        <v>29</v>
      </c>
      <c r="Q113" s="31" t="s">
        <v>191</v>
      </c>
      <c r="R113" s="31" t="s">
        <v>158</v>
      </c>
      <c r="S113" s="31" t="s">
        <v>203</v>
      </c>
      <c r="T113" s="31" t="s">
        <v>32</v>
      </c>
      <c r="U113" s="31" t="s">
        <v>204</v>
      </c>
      <c r="V113" s="31" t="s">
        <v>205</v>
      </c>
      <c r="W113" s="5"/>
      <c r="X113" s="5"/>
      <c r="Y113" s="31" t="s">
        <v>29</v>
      </c>
      <c r="Z113" s="3"/>
      <c r="AB113" s="3"/>
      <c r="AC113" s="1"/>
      <c r="AD113" s="1"/>
      <c r="AE113" s="1"/>
      <c r="AF113" s="1"/>
      <c r="AG113" s="1"/>
      <c r="AH113" s="1"/>
      <c r="AI113" s="1"/>
      <c r="AJ113" s="1"/>
      <c r="AK113" s="1"/>
      <c r="AL113" s="1"/>
    </row>
    <row r="114" spans="2:38" ht="12.75">
      <c r="B114" s="32" t="s">
        <v>206</v>
      </c>
      <c r="C114" s="31" t="s">
        <v>161</v>
      </c>
      <c r="D114" s="3">
        <v>0.885</v>
      </c>
      <c r="E114" s="3">
        <v>1</v>
      </c>
      <c r="F114" s="10">
        <v>193.96</v>
      </c>
      <c r="G114" s="8">
        <f>+(D114*(1-0.04*E114))*F114</f>
        <v>164.788416</v>
      </c>
      <c r="H114" s="3">
        <v>3</v>
      </c>
      <c r="I114" s="3">
        <v>31</v>
      </c>
      <c r="J114" s="3">
        <v>11</v>
      </c>
      <c r="K114" s="9">
        <v>55.11</v>
      </c>
      <c r="L114" s="10">
        <f>+K114*D114</f>
        <v>48.77235</v>
      </c>
      <c r="M114" s="11">
        <v>0</v>
      </c>
      <c r="N114" s="8">
        <f>+K114*D114*(1-0.04*E114)*(1+0.05*MAX(H114+I114/60+J114/3600-1,0))*(1+0.03*$M114)*(H114+I114/60+J114/3600)/(H114+I114/60+J114/3600+1/3)</f>
        <v>48.15939999574781</v>
      </c>
      <c r="O114" s="12">
        <f>1000*(N114/MAX(N$113:N$114))</f>
        <v>856.5024561706847</v>
      </c>
      <c r="P114" s="31" t="s">
        <v>29</v>
      </c>
      <c r="Q114" s="31" t="s">
        <v>191</v>
      </c>
      <c r="R114" s="31" t="s">
        <v>203</v>
      </c>
      <c r="S114" s="31" t="s">
        <v>184</v>
      </c>
      <c r="T114" s="31" t="s">
        <v>32</v>
      </c>
      <c r="U114" s="31" t="s">
        <v>204</v>
      </c>
      <c r="V114" s="31" t="s">
        <v>109</v>
      </c>
      <c r="W114" s="5"/>
      <c r="X114" s="5"/>
      <c r="Y114" s="31" t="s">
        <v>29</v>
      </c>
      <c r="Z114" s="3"/>
      <c r="AB114" s="3"/>
      <c r="AC114" s="1"/>
      <c r="AD114" s="1"/>
      <c r="AE114" s="1"/>
      <c r="AF114" s="1"/>
      <c r="AG114" s="1"/>
      <c r="AH114" s="1"/>
      <c r="AI114" s="1"/>
      <c r="AJ114" s="1"/>
      <c r="AK114" s="1"/>
      <c r="AL114" s="1"/>
    </row>
    <row r="115" spans="2:38" ht="12.75">
      <c r="B115" s="32" t="s">
        <v>40</v>
      </c>
      <c r="C115" s="31" t="s">
        <v>137</v>
      </c>
      <c r="D115" s="3">
        <v>0.939</v>
      </c>
      <c r="E115" s="3">
        <v>0</v>
      </c>
      <c r="F115" s="10">
        <v>65.03</v>
      </c>
      <c r="G115" s="8">
        <f>+(D115*(1-0.04*E115))*F115</f>
        <v>61.06317</v>
      </c>
      <c r="H115" s="3"/>
      <c r="I115" s="3"/>
      <c r="J115" s="3"/>
      <c r="K115" s="9"/>
      <c r="L115" s="10"/>
      <c r="M115" s="11"/>
      <c r="N115" s="8"/>
      <c r="O115" s="35">
        <f>MIN(600*(G115/MAX(G113:G114)),1000)</f>
        <v>195.9814211811732</v>
      </c>
      <c r="P115" s="31" t="s">
        <v>29</v>
      </c>
      <c r="Q115" s="31" t="s">
        <v>203</v>
      </c>
      <c r="R115" s="31" t="s">
        <v>158</v>
      </c>
      <c r="S115" s="31"/>
      <c r="T115" s="31"/>
      <c r="U115" s="31"/>
      <c r="V115" s="31"/>
      <c r="W115" s="5"/>
      <c r="X115" s="5"/>
      <c r="Y115" s="31" t="s">
        <v>155</v>
      </c>
      <c r="Z115" s="3"/>
      <c r="AB115" s="3"/>
      <c r="AC115" s="1"/>
      <c r="AD115" s="1"/>
      <c r="AE115" s="1"/>
      <c r="AF115" s="1"/>
      <c r="AG115" s="1"/>
      <c r="AH115" s="1"/>
      <c r="AI115" s="1"/>
      <c r="AJ115" s="1"/>
      <c r="AK115" s="1"/>
      <c r="AL115" s="1"/>
    </row>
    <row r="116" spans="2:38" ht="12.75">
      <c r="B116" s="32"/>
      <c r="C116" s="31"/>
      <c r="D116" s="3"/>
      <c r="E116" s="3"/>
      <c r="F116" s="10"/>
      <c r="G116" s="8"/>
      <c r="H116" s="3"/>
      <c r="I116" s="3"/>
      <c r="J116" s="3"/>
      <c r="K116" s="9"/>
      <c r="L116" s="10"/>
      <c r="M116" s="11"/>
      <c r="N116" s="8"/>
      <c r="O116" s="35"/>
      <c r="P116" s="31"/>
      <c r="Q116" s="31"/>
      <c r="R116" s="31"/>
      <c r="S116" s="31"/>
      <c r="T116" s="31"/>
      <c r="U116" s="31"/>
      <c r="V116" s="31"/>
      <c r="W116" s="5"/>
      <c r="X116" s="5"/>
      <c r="Y116" s="31"/>
      <c r="Z116" s="3"/>
      <c r="AB116" s="3"/>
      <c r="AC116" s="1"/>
      <c r="AD116" s="1"/>
      <c r="AE116" s="1"/>
      <c r="AF116" s="1"/>
      <c r="AG116" s="1"/>
      <c r="AH116" s="1"/>
      <c r="AI116" s="1"/>
      <c r="AJ116" s="1"/>
      <c r="AK116" s="1"/>
      <c r="AL116" s="1"/>
    </row>
    <row r="117" spans="1:38" ht="12.75">
      <c r="A117" s="7">
        <v>39633</v>
      </c>
      <c r="B117" s="32" t="s">
        <v>36</v>
      </c>
      <c r="C117" s="31" t="s">
        <v>107</v>
      </c>
      <c r="D117" s="3">
        <v>0.88</v>
      </c>
      <c r="E117" s="3">
        <v>0</v>
      </c>
      <c r="F117" s="10">
        <v>112.47</v>
      </c>
      <c r="G117" s="8">
        <f>+(D117*(1-0.04*E117))*F117</f>
        <v>98.9736</v>
      </c>
      <c r="H117" s="3">
        <v>2</v>
      </c>
      <c r="I117" s="3">
        <v>11</v>
      </c>
      <c r="J117" s="3">
        <v>43</v>
      </c>
      <c r="K117" s="9">
        <v>51.23</v>
      </c>
      <c r="L117" s="10">
        <f>+K117*D117</f>
        <v>45.0824</v>
      </c>
      <c r="M117" s="11">
        <v>0</v>
      </c>
      <c r="N117" s="8">
        <f>+K117*D117*(1-0.04*E117)*(1+0.05*MAX(H117+I117/60+J117/3600-1,0))*(1+0.03*$M117)*(H117+I117/60+J117/3600)/(H117+I117/60+J117/3600+1/3)</f>
        <v>41.47855174115615</v>
      </c>
      <c r="O117" s="12">
        <f>1000*(N117/MAX(N$117:N$120))</f>
        <v>1000</v>
      </c>
      <c r="P117" s="31" t="s">
        <v>29</v>
      </c>
      <c r="Q117" s="31" t="s">
        <v>37</v>
      </c>
      <c r="R117" s="31" t="s">
        <v>38</v>
      </c>
      <c r="S117" s="31" t="s">
        <v>43</v>
      </c>
      <c r="T117" s="31" t="s">
        <v>39</v>
      </c>
      <c r="U117" s="31" t="s">
        <v>29</v>
      </c>
      <c r="V117" s="31" t="s">
        <v>109</v>
      </c>
      <c r="W117" s="5"/>
      <c r="X117" s="5"/>
      <c r="Y117" s="31" t="s">
        <v>29</v>
      </c>
      <c r="Z117" s="3"/>
      <c r="AB117" s="3"/>
      <c r="AC117" s="1"/>
      <c r="AD117" s="1"/>
      <c r="AE117" s="1"/>
      <c r="AF117" s="1"/>
      <c r="AG117" s="1"/>
      <c r="AH117" s="1"/>
      <c r="AI117" s="1"/>
      <c r="AJ117" s="1"/>
      <c r="AK117" s="1"/>
      <c r="AL117" s="1"/>
    </row>
    <row r="118" spans="2:38" ht="12.75">
      <c r="B118" s="32" t="s">
        <v>52</v>
      </c>
      <c r="C118" s="31" t="s">
        <v>86</v>
      </c>
      <c r="D118" s="3">
        <v>0.939</v>
      </c>
      <c r="E118" s="3">
        <v>0</v>
      </c>
      <c r="F118" s="10">
        <v>133.99</v>
      </c>
      <c r="G118" s="8">
        <f>+(D118*(1-0.04*E118))*F118</f>
        <v>125.81661</v>
      </c>
      <c r="H118" s="3">
        <v>3</v>
      </c>
      <c r="I118" s="3">
        <v>2</v>
      </c>
      <c r="J118" s="3">
        <v>6</v>
      </c>
      <c r="K118" s="9">
        <v>43.99</v>
      </c>
      <c r="L118" s="10">
        <f>+K118*D118</f>
        <v>41.30661</v>
      </c>
      <c r="M118" s="11">
        <v>0</v>
      </c>
      <c r="N118" s="8">
        <f>+K118*D118*(1-0.04*E118)*(1+0.05*MAX(H118+I118/60+J118/3600-1,0))*(1+0.03*$M118)*(H118+I118/60+J118/3600)/(H118+I118/60+J118/3600+1/3)</f>
        <v>41.00589031688149</v>
      </c>
      <c r="O118" s="12">
        <f>1000*(N118/MAX(N$117:N$120))</f>
        <v>988.604678696974</v>
      </c>
      <c r="P118" s="31" t="s">
        <v>127</v>
      </c>
      <c r="Q118" s="31" t="s">
        <v>215</v>
      </c>
      <c r="R118" s="31" t="s">
        <v>133</v>
      </c>
      <c r="S118" s="31" t="s">
        <v>193</v>
      </c>
      <c r="T118" s="31" t="s">
        <v>216</v>
      </c>
      <c r="U118" s="31" t="s">
        <v>132</v>
      </c>
      <c r="V118" s="31" t="s">
        <v>38</v>
      </c>
      <c r="W118" s="31" t="s">
        <v>43</v>
      </c>
      <c r="X118" s="5"/>
      <c r="Y118" s="31" t="s">
        <v>37</v>
      </c>
      <c r="Z118" s="3"/>
      <c r="AB118" s="3"/>
      <c r="AC118" s="1"/>
      <c r="AD118" s="1"/>
      <c r="AE118" s="1"/>
      <c r="AF118" s="1"/>
      <c r="AG118" s="1"/>
      <c r="AH118" s="1"/>
      <c r="AI118" s="1"/>
      <c r="AJ118" s="1"/>
      <c r="AK118" s="1"/>
      <c r="AL118" s="1"/>
    </row>
    <row r="119" spans="2:38" ht="12.75">
      <c r="B119" s="32" t="s">
        <v>65</v>
      </c>
      <c r="C119" s="31" t="s">
        <v>221</v>
      </c>
      <c r="D119" s="28">
        <v>0.894</v>
      </c>
      <c r="E119" s="3">
        <v>0</v>
      </c>
      <c r="F119" s="10">
        <v>43.26</v>
      </c>
      <c r="G119" s="8">
        <f>+(D119*(1-0.04*E119))*F119</f>
        <v>38.67444</v>
      </c>
      <c r="H119" s="3">
        <v>0</v>
      </c>
      <c r="I119" s="3">
        <v>55</v>
      </c>
      <c r="J119" s="3">
        <v>7</v>
      </c>
      <c r="K119" s="9">
        <v>43.3</v>
      </c>
      <c r="L119" s="10">
        <f>+K119*D119</f>
        <v>38.7102</v>
      </c>
      <c r="M119" s="11">
        <v>0</v>
      </c>
      <c r="N119" s="8">
        <f>+K119*D119*(1-0.04*E119)*(1+0.05*MAX(H119+I119/60+J119/3600-1,0))*(1+0.03*$M119)*(H119+I119/60+J119/3600)/(H119+I119/60+J119/3600+1/3)</f>
        <v>28.403512624805856</v>
      </c>
      <c r="O119" s="12">
        <f>1000*(N119/MAX(N$117:N$120))</f>
        <v>684.7759006161999</v>
      </c>
      <c r="P119" s="31" t="s">
        <v>29</v>
      </c>
      <c r="Q119" s="31" t="s">
        <v>100</v>
      </c>
      <c r="R119" s="31" t="s">
        <v>98</v>
      </c>
      <c r="S119" s="31" t="s">
        <v>99</v>
      </c>
      <c r="T119" s="31" t="s">
        <v>108</v>
      </c>
      <c r="U119" s="31"/>
      <c r="V119" s="31"/>
      <c r="W119" s="5"/>
      <c r="X119" s="5"/>
      <c r="Y119" s="31" t="s">
        <v>29</v>
      </c>
      <c r="Z119" s="31" t="s">
        <v>222</v>
      </c>
      <c r="AB119" s="3"/>
      <c r="AC119" s="1"/>
      <c r="AD119" s="1"/>
      <c r="AE119" s="1"/>
      <c r="AF119" s="1"/>
      <c r="AG119" s="1"/>
      <c r="AH119" s="1"/>
      <c r="AI119" s="1"/>
      <c r="AJ119" s="1"/>
      <c r="AK119" s="1"/>
      <c r="AL119" s="1"/>
    </row>
    <row r="120" spans="2:38" ht="12.75">
      <c r="B120" s="32" t="s">
        <v>208</v>
      </c>
      <c r="C120" s="31" t="s">
        <v>218</v>
      </c>
      <c r="D120" s="3">
        <v>0.94</v>
      </c>
      <c r="E120" s="3">
        <v>0</v>
      </c>
      <c r="F120" s="10">
        <v>49.92</v>
      </c>
      <c r="G120" s="8">
        <f>+(D120*(1-0.04*E120))*F120</f>
        <v>46.9248</v>
      </c>
      <c r="H120" s="3">
        <v>2</v>
      </c>
      <c r="I120" s="3">
        <v>15</v>
      </c>
      <c r="J120" s="3">
        <v>9</v>
      </c>
      <c r="K120" s="9">
        <v>22.16</v>
      </c>
      <c r="L120" s="10">
        <f>+K120*D120</f>
        <v>20.830399999999997</v>
      </c>
      <c r="M120" s="11">
        <v>0</v>
      </c>
      <c r="N120" s="8">
        <f>+K120*D120*(1-0.04*E120)*(1+0.05*MAX(H120+I120/60+J120/3600-1,0))*(1+0.03*$M120)*(H120+I120/60+J120/3600)/(H120+I120/60+J120/3600+1/3)</f>
        <v>19.28154849223332</v>
      </c>
      <c r="O120" s="12">
        <f>1000*(N120/MAX(N$117:N$120))</f>
        <v>464.85587569591155</v>
      </c>
      <c r="P120" s="31" t="s">
        <v>127</v>
      </c>
      <c r="Q120" s="31" t="s">
        <v>171</v>
      </c>
      <c r="R120" s="31" t="s">
        <v>217</v>
      </c>
      <c r="S120" s="31" t="s">
        <v>44</v>
      </c>
      <c r="T120" s="31"/>
      <c r="U120" s="31"/>
      <c r="V120" s="31"/>
      <c r="W120" s="5"/>
      <c r="X120" s="5"/>
      <c r="Y120" s="31" t="s">
        <v>37</v>
      </c>
      <c r="Z120" s="3"/>
      <c r="AB120" s="3"/>
      <c r="AC120" s="1"/>
      <c r="AD120" s="1"/>
      <c r="AE120" s="1"/>
      <c r="AF120" s="1"/>
      <c r="AG120" s="1"/>
      <c r="AH120" s="1"/>
      <c r="AI120" s="1"/>
      <c r="AJ120" s="1"/>
      <c r="AK120" s="1"/>
      <c r="AL120" s="1"/>
    </row>
    <row r="121" spans="2:38" ht="12.75">
      <c r="B121" s="32"/>
      <c r="C121" s="31"/>
      <c r="D121" s="3"/>
      <c r="E121" s="3"/>
      <c r="F121" s="10"/>
      <c r="G121" s="8"/>
      <c r="H121" s="3"/>
      <c r="I121" s="3"/>
      <c r="J121" s="3"/>
      <c r="K121" s="9"/>
      <c r="L121" s="10"/>
      <c r="M121" s="11"/>
      <c r="N121" s="8"/>
      <c r="O121" s="12"/>
      <c r="P121" s="31"/>
      <c r="Q121" s="31"/>
      <c r="R121" s="31"/>
      <c r="S121" s="31"/>
      <c r="T121" s="31"/>
      <c r="U121" s="31"/>
      <c r="V121" s="31"/>
      <c r="W121" s="5"/>
      <c r="X121" s="5"/>
      <c r="Y121" s="31"/>
      <c r="Z121" s="3"/>
      <c r="AB121" s="3"/>
      <c r="AC121" s="1"/>
      <c r="AD121" s="1"/>
      <c r="AE121" s="1"/>
      <c r="AF121" s="1"/>
      <c r="AG121" s="1"/>
      <c r="AH121" s="1"/>
      <c r="AI121" s="1"/>
      <c r="AJ121" s="1"/>
      <c r="AK121" s="1"/>
      <c r="AL121" s="1"/>
    </row>
    <row r="122" spans="1:38" ht="12.75">
      <c r="A122" s="7">
        <v>39634</v>
      </c>
      <c r="B122" s="32" t="s">
        <v>212</v>
      </c>
      <c r="C122" s="31" t="s">
        <v>107</v>
      </c>
      <c r="D122" s="3">
        <v>0.88</v>
      </c>
      <c r="E122" s="3">
        <v>1</v>
      </c>
      <c r="F122" s="10">
        <v>196.7</v>
      </c>
      <c r="G122" s="8">
        <f aca="true" t="shared" si="25" ref="G122:G133">+(D122*(1-0.04*E122))*F122</f>
        <v>166.17216</v>
      </c>
      <c r="H122" s="3">
        <v>3</v>
      </c>
      <c r="I122" s="3">
        <v>0</v>
      </c>
      <c r="J122" s="3">
        <v>0</v>
      </c>
      <c r="K122" s="9">
        <f>+F122/3</f>
        <v>65.56666666666666</v>
      </c>
      <c r="L122" s="10">
        <f aca="true" t="shared" si="26" ref="L122:L133">+K122*D122</f>
        <v>57.69866666666666</v>
      </c>
      <c r="M122" s="11">
        <v>1</v>
      </c>
      <c r="N122" s="8">
        <f aca="true" t="shared" si="27" ref="N122:N133">+K122*D122*(1-0.04*E122)*(1+0.05*MAX(H122+I122/60+J122/3600-1,0))*(1+0.03*$M122)*(H122+I122/60+J122/3600)/(H122+I122/60+J122/3600+1/3)</f>
        <v>56.481917184</v>
      </c>
      <c r="O122" s="12">
        <f aca="true" t="shared" si="28" ref="O122:O133">1000*(N122/MAX(N$122:N$132))</f>
        <v>1000</v>
      </c>
      <c r="P122" s="31" t="s">
        <v>29</v>
      </c>
      <c r="Q122" s="31" t="s">
        <v>102</v>
      </c>
      <c r="R122" s="31" t="s">
        <v>171</v>
      </c>
      <c r="S122" s="31" t="s">
        <v>103</v>
      </c>
      <c r="T122" s="31" t="s">
        <v>48</v>
      </c>
      <c r="U122" s="31"/>
      <c r="V122" s="31"/>
      <c r="W122" s="5"/>
      <c r="X122" s="5"/>
      <c r="Y122" s="31" t="s">
        <v>29</v>
      </c>
      <c r="Z122" s="3"/>
      <c r="AB122" s="3"/>
      <c r="AC122" s="1"/>
      <c r="AD122" s="1"/>
      <c r="AE122" s="1"/>
      <c r="AF122" s="1"/>
      <c r="AG122" s="1"/>
      <c r="AH122" s="1"/>
      <c r="AI122" s="1"/>
      <c r="AJ122" s="1"/>
      <c r="AK122" s="1"/>
      <c r="AL122" s="1"/>
    </row>
    <row r="123" spans="1:38" ht="12.75">
      <c r="A123" s="7"/>
      <c r="B123" s="32" t="s">
        <v>213</v>
      </c>
      <c r="C123" s="31" t="s">
        <v>107</v>
      </c>
      <c r="D123" s="3">
        <v>0.88</v>
      </c>
      <c r="E123" s="3">
        <v>1</v>
      </c>
      <c r="F123" s="10">
        <v>196.7</v>
      </c>
      <c r="G123" s="8">
        <f t="shared" si="25"/>
        <v>166.17216</v>
      </c>
      <c r="H123" s="3">
        <v>2</v>
      </c>
      <c r="I123" s="3">
        <v>58</v>
      </c>
      <c r="J123" s="3">
        <v>8</v>
      </c>
      <c r="K123" s="9">
        <v>66.25</v>
      </c>
      <c r="L123" s="10">
        <f t="shared" si="26"/>
        <v>58.3</v>
      </c>
      <c r="M123" s="11">
        <v>0</v>
      </c>
      <c r="N123" s="8">
        <f t="shared" si="27"/>
        <v>55.27204499237326</v>
      </c>
      <c r="O123" s="12">
        <f t="shared" si="28"/>
        <v>978.5794772566703</v>
      </c>
      <c r="P123" s="31" t="s">
        <v>29</v>
      </c>
      <c r="Q123" s="31" t="s">
        <v>102</v>
      </c>
      <c r="R123" s="31" t="s">
        <v>171</v>
      </c>
      <c r="S123" s="31" t="s">
        <v>103</v>
      </c>
      <c r="T123" s="31" t="s">
        <v>48</v>
      </c>
      <c r="U123" s="31"/>
      <c r="V123" s="31"/>
      <c r="W123" s="5"/>
      <c r="X123" s="5"/>
      <c r="Y123" s="31" t="s">
        <v>29</v>
      </c>
      <c r="Z123" s="3"/>
      <c r="AB123" s="3"/>
      <c r="AC123" s="1"/>
      <c r="AD123" s="1"/>
      <c r="AE123" s="1"/>
      <c r="AF123" s="1"/>
      <c r="AG123" s="1"/>
      <c r="AH123" s="1"/>
      <c r="AI123" s="1"/>
      <c r="AJ123" s="1"/>
      <c r="AK123" s="1"/>
      <c r="AL123" s="1"/>
    </row>
    <row r="124" spans="2:38" ht="12.75">
      <c r="B124" s="32" t="s">
        <v>35</v>
      </c>
      <c r="C124" s="31" t="s">
        <v>211</v>
      </c>
      <c r="D124" s="3">
        <v>0.885</v>
      </c>
      <c r="E124" s="3">
        <v>1</v>
      </c>
      <c r="F124" s="10">
        <v>195.1</v>
      </c>
      <c r="G124" s="8">
        <f t="shared" si="25"/>
        <v>165.75696</v>
      </c>
      <c r="H124" s="3">
        <v>3</v>
      </c>
      <c r="I124" s="3">
        <v>31</v>
      </c>
      <c r="J124" s="3">
        <v>38</v>
      </c>
      <c r="K124" s="9">
        <v>55.31</v>
      </c>
      <c r="L124" s="10">
        <f t="shared" si="26"/>
        <v>48.94935</v>
      </c>
      <c r="M124" s="11">
        <v>1</v>
      </c>
      <c r="N124" s="8">
        <f t="shared" si="27"/>
        <v>49.809943585892</v>
      </c>
      <c r="O124" s="12">
        <f t="shared" si="28"/>
        <v>881.8741655604068</v>
      </c>
      <c r="P124" s="31" t="s">
        <v>29</v>
      </c>
      <c r="Q124" s="31" t="s">
        <v>102</v>
      </c>
      <c r="R124" s="31" t="s">
        <v>171</v>
      </c>
      <c r="S124" s="31" t="s">
        <v>103</v>
      </c>
      <c r="T124" s="31" t="s">
        <v>48</v>
      </c>
      <c r="U124" s="31"/>
      <c r="V124" s="31"/>
      <c r="W124" s="5"/>
      <c r="X124" s="5"/>
      <c r="Y124" s="31" t="s">
        <v>29</v>
      </c>
      <c r="Z124" s="3"/>
      <c r="AB124" s="3"/>
      <c r="AC124" s="1"/>
      <c r="AD124" s="1"/>
      <c r="AE124" s="1"/>
      <c r="AF124" s="1"/>
      <c r="AG124" s="1"/>
      <c r="AH124" s="1"/>
      <c r="AI124" s="1"/>
      <c r="AJ124" s="1"/>
      <c r="AK124" s="1"/>
      <c r="AL124" s="1"/>
    </row>
    <row r="125" spans="2:38" ht="12.75">
      <c r="B125" s="32" t="s">
        <v>60</v>
      </c>
      <c r="C125" s="31" t="s">
        <v>137</v>
      </c>
      <c r="D125" s="3">
        <v>0.939</v>
      </c>
      <c r="E125" s="3">
        <v>0</v>
      </c>
      <c r="F125" s="10">
        <v>127.24</v>
      </c>
      <c r="G125" s="8">
        <f t="shared" si="25"/>
        <v>119.47836</v>
      </c>
      <c r="H125" s="3">
        <v>2</v>
      </c>
      <c r="I125" s="3">
        <v>13</v>
      </c>
      <c r="J125" s="3">
        <v>15</v>
      </c>
      <c r="K125" s="9">
        <v>57.3</v>
      </c>
      <c r="L125" s="10">
        <f t="shared" si="26"/>
        <v>53.8047</v>
      </c>
      <c r="M125" s="11">
        <v>0</v>
      </c>
      <c r="N125" s="8">
        <f t="shared" si="27"/>
        <v>49.63858437816069</v>
      </c>
      <c r="O125" s="12">
        <f t="shared" si="28"/>
        <v>878.8402882369251</v>
      </c>
      <c r="P125" s="31" t="s">
        <v>29</v>
      </c>
      <c r="Q125" s="31" t="s">
        <v>38</v>
      </c>
      <c r="R125" s="31" t="s">
        <v>171</v>
      </c>
      <c r="S125" s="31" t="s">
        <v>87</v>
      </c>
      <c r="T125" s="31" t="s">
        <v>43</v>
      </c>
      <c r="U125" s="31"/>
      <c r="V125" s="31"/>
      <c r="W125" s="5"/>
      <c r="X125" s="5"/>
      <c r="Y125" s="31" t="s">
        <v>29</v>
      </c>
      <c r="Z125" s="3"/>
      <c r="AB125" s="3"/>
      <c r="AC125" s="1"/>
      <c r="AD125" s="1"/>
      <c r="AE125" s="1"/>
      <c r="AF125" s="1"/>
      <c r="AG125" s="1"/>
      <c r="AH125" s="1"/>
      <c r="AI125" s="1"/>
      <c r="AJ125" s="1"/>
      <c r="AK125" s="1"/>
      <c r="AL125" s="1"/>
    </row>
    <row r="126" spans="2:38" ht="12.75">
      <c r="B126" s="32" t="s">
        <v>33</v>
      </c>
      <c r="C126" s="31" t="s">
        <v>80</v>
      </c>
      <c r="D126" s="3">
        <v>0.855</v>
      </c>
      <c r="E126" s="3">
        <v>0</v>
      </c>
      <c r="F126" s="10">
        <v>174.01</v>
      </c>
      <c r="G126" s="8">
        <f t="shared" si="25"/>
        <v>148.77855</v>
      </c>
      <c r="H126" s="3">
        <v>3</v>
      </c>
      <c r="I126" s="3">
        <v>11</v>
      </c>
      <c r="J126" s="3">
        <v>49</v>
      </c>
      <c r="K126" s="9">
        <v>54.43</v>
      </c>
      <c r="L126" s="10">
        <f t="shared" si="26"/>
        <v>46.53765</v>
      </c>
      <c r="M126" s="11">
        <v>1</v>
      </c>
      <c r="N126" s="8">
        <f t="shared" si="27"/>
        <v>48.17603830971473</v>
      </c>
      <c r="O126" s="12">
        <f t="shared" si="28"/>
        <v>852.9462297246856</v>
      </c>
      <c r="P126" s="31" t="s">
        <v>29</v>
      </c>
      <c r="Q126" s="31" t="s">
        <v>102</v>
      </c>
      <c r="R126" s="31" t="s">
        <v>171</v>
      </c>
      <c r="S126" s="31" t="s">
        <v>103</v>
      </c>
      <c r="T126" s="31" t="s">
        <v>99</v>
      </c>
      <c r="U126" s="31"/>
      <c r="V126" s="31"/>
      <c r="W126" s="5"/>
      <c r="X126" s="5"/>
      <c r="Y126" s="31" t="s">
        <v>29</v>
      </c>
      <c r="Z126" s="3"/>
      <c r="AB126" s="3"/>
      <c r="AC126" s="1"/>
      <c r="AD126" s="1"/>
      <c r="AE126" s="1"/>
      <c r="AF126" s="1"/>
      <c r="AG126" s="1"/>
      <c r="AH126" s="1"/>
      <c r="AI126" s="1"/>
      <c r="AJ126" s="1"/>
      <c r="AK126" s="1"/>
      <c r="AL126" s="1"/>
    </row>
    <row r="127" spans="2:38" ht="12.75">
      <c r="B127" s="32" t="s">
        <v>36</v>
      </c>
      <c r="C127" s="31" t="s">
        <v>107</v>
      </c>
      <c r="D127" s="3">
        <v>0.88</v>
      </c>
      <c r="E127" s="3">
        <v>0</v>
      </c>
      <c r="F127" s="10">
        <v>152.74</v>
      </c>
      <c r="G127" s="8">
        <f t="shared" si="25"/>
        <v>134.4112</v>
      </c>
      <c r="H127" s="3">
        <v>3</v>
      </c>
      <c r="I127" s="3">
        <v>13</v>
      </c>
      <c r="J127" s="3">
        <v>15</v>
      </c>
      <c r="K127" s="9">
        <v>47.42</v>
      </c>
      <c r="L127" s="10">
        <f t="shared" si="26"/>
        <v>41.729600000000005</v>
      </c>
      <c r="M127" s="11">
        <v>1</v>
      </c>
      <c r="N127" s="8">
        <f t="shared" si="27"/>
        <v>43.27551606208285</v>
      </c>
      <c r="O127" s="12">
        <f t="shared" si="28"/>
        <v>766.1835543065063</v>
      </c>
      <c r="P127" s="31" t="s">
        <v>29</v>
      </c>
      <c r="Q127" s="31" t="s">
        <v>102</v>
      </c>
      <c r="R127" s="31" t="s">
        <v>171</v>
      </c>
      <c r="S127" s="31" t="s">
        <v>39</v>
      </c>
      <c r="T127" s="31" t="s">
        <v>29</v>
      </c>
      <c r="U127" s="31" t="s">
        <v>109</v>
      </c>
      <c r="V127" s="31"/>
      <c r="W127" s="5"/>
      <c r="X127" s="5"/>
      <c r="Y127" s="31" t="s">
        <v>29</v>
      </c>
      <c r="Z127" s="3"/>
      <c r="AB127" s="3"/>
      <c r="AC127" s="1"/>
      <c r="AD127" s="1"/>
      <c r="AE127" s="1"/>
      <c r="AF127" s="1"/>
      <c r="AG127" s="1"/>
      <c r="AH127" s="1"/>
      <c r="AI127" s="1"/>
      <c r="AJ127" s="1"/>
      <c r="AK127" s="1"/>
      <c r="AL127" s="1"/>
    </row>
    <row r="128" spans="2:38" ht="12.75">
      <c r="B128" s="32" t="s">
        <v>65</v>
      </c>
      <c r="C128" s="31" t="s">
        <v>34</v>
      </c>
      <c r="D128" s="3">
        <v>0.94</v>
      </c>
      <c r="E128" s="3">
        <v>0</v>
      </c>
      <c r="F128" s="10">
        <v>130.66</v>
      </c>
      <c r="G128" s="8">
        <f t="shared" si="25"/>
        <v>122.82039999999999</v>
      </c>
      <c r="H128" s="3">
        <v>2</v>
      </c>
      <c r="I128" s="3">
        <v>46</v>
      </c>
      <c r="J128" s="3">
        <v>30</v>
      </c>
      <c r="K128" s="9">
        <v>47.08</v>
      </c>
      <c r="L128" s="10">
        <f t="shared" si="26"/>
        <v>44.255199999999995</v>
      </c>
      <c r="M128" s="11">
        <v>0</v>
      </c>
      <c r="N128" s="8">
        <f t="shared" si="27"/>
        <v>43.01578744504021</v>
      </c>
      <c r="O128" s="12">
        <f t="shared" si="28"/>
        <v>761.5851159037069</v>
      </c>
      <c r="P128" s="31" t="s">
        <v>29</v>
      </c>
      <c r="Q128" s="31" t="s">
        <v>99</v>
      </c>
      <c r="R128" s="31" t="s">
        <v>39</v>
      </c>
      <c r="S128" s="31" t="s">
        <v>102</v>
      </c>
      <c r="T128" s="31" t="s">
        <v>85</v>
      </c>
      <c r="U128" s="31" t="s">
        <v>38</v>
      </c>
      <c r="V128" s="31" t="s">
        <v>43</v>
      </c>
      <c r="W128" s="31" t="s">
        <v>39</v>
      </c>
      <c r="X128" s="5"/>
      <c r="Y128" s="31" t="s">
        <v>29</v>
      </c>
      <c r="Z128" s="3"/>
      <c r="AB128" s="3"/>
      <c r="AC128" s="1"/>
      <c r="AD128" s="1"/>
      <c r="AE128" s="1"/>
      <c r="AF128" s="1"/>
      <c r="AG128" s="1"/>
      <c r="AH128" s="1"/>
      <c r="AI128" s="1"/>
      <c r="AJ128" s="1"/>
      <c r="AK128" s="1"/>
      <c r="AL128" s="1"/>
    </row>
    <row r="129" spans="2:38" ht="12.75">
      <c r="B129" s="32" t="s">
        <v>47</v>
      </c>
      <c r="C129" s="31" t="s">
        <v>219</v>
      </c>
      <c r="D129" s="3">
        <v>0.818</v>
      </c>
      <c r="E129" s="3">
        <v>0</v>
      </c>
      <c r="F129" s="10">
        <v>128.75</v>
      </c>
      <c r="G129" s="8">
        <f t="shared" si="25"/>
        <v>105.3175</v>
      </c>
      <c r="H129" s="3">
        <v>2</v>
      </c>
      <c r="I129" s="3">
        <v>24</v>
      </c>
      <c r="J129" s="3">
        <v>55</v>
      </c>
      <c r="K129" s="9">
        <v>53.31</v>
      </c>
      <c r="L129" s="10">
        <f t="shared" si="26"/>
        <v>43.60758</v>
      </c>
      <c r="M129" s="11">
        <v>1</v>
      </c>
      <c r="N129" s="8">
        <f t="shared" si="27"/>
        <v>42.261675890206305</v>
      </c>
      <c r="O129" s="12">
        <f t="shared" si="28"/>
        <v>748.2337356313757</v>
      </c>
      <c r="P129" s="31" t="s">
        <v>29</v>
      </c>
      <c r="Q129" s="31" t="s">
        <v>102</v>
      </c>
      <c r="R129" s="31" t="s">
        <v>171</v>
      </c>
      <c r="S129" s="31" t="s">
        <v>87</v>
      </c>
      <c r="T129" s="31" t="s">
        <v>43</v>
      </c>
      <c r="U129" s="31" t="s">
        <v>39</v>
      </c>
      <c r="V129" s="31"/>
      <c r="W129" s="5"/>
      <c r="X129" s="5"/>
      <c r="Y129" s="31" t="s">
        <v>29</v>
      </c>
      <c r="Z129" s="3"/>
      <c r="AB129" s="3"/>
      <c r="AC129" s="1"/>
      <c r="AD129" s="1"/>
      <c r="AE129" s="1"/>
      <c r="AF129" s="1"/>
      <c r="AG129" s="1"/>
      <c r="AH129" s="1"/>
      <c r="AI129" s="1"/>
      <c r="AJ129" s="1"/>
      <c r="AK129" s="1"/>
      <c r="AL129" s="1"/>
    </row>
    <row r="130" spans="2:38" ht="12.75">
      <c r="B130" s="32" t="s">
        <v>74</v>
      </c>
      <c r="C130" s="31" t="s">
        <v>207</v>
      </c>
      <c r="D130" s="3">
        <v>0.894</v>
      </c>
      <c r="E130" s="3">
        <v>0</v>
      </c>
      <c r="F130" s="10">
        <v>117.46</v>
      </c>
      <c r="G130" s="8">
        <f t="shared" si="25"/>
        <v>105.00923999999999</v>
      </c>
      <c r="H130" s="3">
        <v>2</v>
      </c>
      <c r="I130" s="3">
        <v>19</v>
      </c>
      <c r="J130" s="3">
        <v>18</v>
      </c>
      <c r="K130" s="9">
        <v>50.59</v>
      </c>
      <c r="L130" s="10">
        <f t="shared" si="26"/>
        <v>45.22746</v>
      </c>
      <c r="M130" s="11">
        <v>0</v>
      </c>
      <c r="N130" s="8">
        <f t="shared" si="27"/>
        <v>42.16272702560891</v>
      </c>
      <c r="O130" s="12">
        <f t="shared" si="28"/>
        <v>746.4818676082868</v>
      </c>
      <c r="P130" s="31" t="s">
        <v>29</v>
      </c>
      <c r="Q130" s="31" t="s">
        <v>102</v>
      </c>
      <c r="R130" s="31" t="s">
        <v>171</v>
      </c>
      <c r="S130" s="31"/>
      <c r="T130" s="31"/>
      <c r="U130" s="31"/>
      <c r="V130" s="31"/>
      <c r="W130" s="5"/>
      <c r="X130" s="5"/>
      <c r="Y130" s="31" t="s">
        <v>29</v>
      </c>
      <c r="Z130" s="3"/>
      <c r="AB130" s="3"/>
      <c r="AC130" s="1"/>
      <c r="AD130" s="1"/>
      <c r="AE130" s="1"/>
      <c r="AF130" s="1"/>
      <c r="AG130" s="1"/>
      <c r="AH130" s="1"/>
      <c r="AI130" s="1"/>
      <c r="AJ130" s="1"/>
      <c r="AK130" s="1"/>
      <c r="AL130" s="1"/>
    </row>
    <row r="131" spans="2:38" ht="12.75">
      <c r="B131" s="32" t="s">
        <v>28</v>
      </c>
      <c r="C131" s="31" t="s">
        <v>115</v>
      </c>
      <c r="D131" s="3">
        <v>0.976</v>
      </c>
      <c r="E131" s="3">
        <v>0</v>
      </c>
      <c r="F131" s="10">
        <v>128.92</v>
      </c>
      <c r="G131" s="8">
        <f t="shared" si="25"/>
        <v>125.82591999999998</v>
      </c>
      <c r="H131" s="3">
        <v>3</v>
      </c>
      <c r="I131" s="3">
        <v>12</v>
      </c>
      <c r="J131" s="3">
        <v>59</v>
      </c>
      <c r="K131" s="9">
        <v>40.08</v>
      </c>
      <c r="L131" s="10">
        <f t="shared" si="26"/>
        <v>39.11808</v>
      </c>
      <c r="M131" s="11">
        <v>1</v>
      </c>
      <c r="N131" s="8">
        <f t="shared" si="27"/>
        <v>40.5538800538175</v>
      </c>
      <c r="O131" s="12">
        <f t="shared" si="28"/>
        <v>717.9975835753937</v>
      </c>
      <c r="P131" s="31" t="s">
        <v>29</v>
      </c>
      <c r="Q131" s="31" t="s">
        <v>102</v>
      </c>
      <c r="R131" s="31" t="s">
        <v>171</v>
      </c>
      <c r="S131" s="31" t="s">
        <v>87</v>
      </c>
      <c r="T131" s="31" t="s">
        <v>39</v>
      </c>
      <c r="U131" s="31"/>
      <c r="V131" s="31"/>
      <c r="W131" s="5"/>
      <c r="X131" s="5"/>
      <c r="Y131" s="31" t="s">
        <v>29</v>
      </c>
      <c r="Z131" s="3"/>
      <c r="AB131" s="3"/>
      <c r="AC131" s="1"/>
      <c r="AD131" s="1"/>
      <c r="AE131" s="1"/>
      <c r="AF131" s="1"/>
      <c r="AG131" s="1"/>
      <c r="AH131" s="1"/>
      <c r="AI131" s="1"/>
      <c r="AJ131" s="1"/>
      <c r="AK131" s="1"/>
      <c r="AL131" s="1"/>
    </row>
    <row r="132" spans="2:38" ht="12.75">
      <c r="B132" s="32" t="s">
        <v>201</v>
      </c>
      <c r="C132" s="31" t="s">
        <v>168</v>
      </c>
      <c r="D132" s="3">
        <v>1.2</v>
      </c>
      <c r="E132" s="3">
        <v>0</v>
      </c>
      <c r="F132" s="10">
        <v>147.74</v>
      </c>
      <c r="G132" s="8">
        <f t="shared" si="25"/>
        <v>177.288</v>
      </c>
      <c r="H132" s="3">
        <v>6</v>
      </c>
      <c r="I132" s="3">
        <v>8</v>
      </c>
      <c r="J132" s="3">
        <v>34</v>
      </c>
      <c r="K132" s="9">
        <v>24.05</v>
      </c>
      <c r="L132" s="10">
        <f t="shared" si="26"/>
        <v>28.86</v>
      </c>
      <c r="M132" s="11">
        <v>0</v>
      </c>
      <c r="N132" s="8">
        <f t="shared" si="27"/>
        <v>34.41359957807899</v>
      </c>
      <c r="O132" s="12">
        <f t="shared" si="28"/>
        <v>609.2852596694</v>
      </c>
      <c r="P132" s="31" t="s">
        <v>37</v>
      </c>
      <c r="Q132" s="31" t="s">
        <v>38</v>
      </c>
      <c r="R132" s="31" t="s">
        <v>99</v>
      </c>
      <c r="S132" s="31" t="s">
        <v>132</v>
      </c>
      <c r="T132" s="31" t="s">
        <v>210</v>
      </c>
      <c r="U132" s="31" t="s">
        <v>43</v>
      </c>
      <c r="V132" s="31"/>
      <c r="W132" s="5"/>
      <c r="X132" s="5"/>
      <c r="Y132" s="31" t="s">
        <v>37</v>
      </c>
      <c r="Z132" s="3"/>
      <c r="AB132" s="3"/>
      <c r="AC132" s="1"/>
      <c r="AD132" s="1"/>
      <c r="AE132" s="1"/>
      <c r="AF132" s="1"/>
      <c r="AG132" s="1"/>
      <c r="AH132" s="1"/>
      <c r="AI132" s="1"/>
      <c r="AJ132" s="1"/>
      <c r="AK132" s="1"/>
      <c r="AL132" s="1"/>
    </row>
    <row r="133" spans="2:38" ht="12.75">
      <c r="B133" s="32" t="s">
        <v>208</v>
      </c>
      <c r="C133" s="31" t="s">
        <v>168</v>
      </c>
      <c r="D133" s="3">
        <v>1.2</v>
      </c>
      <c r="E133" s="3">
        <v>0</v>
      </c>
      <c r="F133" s="10">
        <v>127.68</v>
      </c>
      <c r="G133" s="8">
        <f t="shared" si="25"/>
        <v>153.216</v>
      </c>
      <c r="H133" s="3">
        <v>5</v>
      </c>
      <c r="I133" s="3">
        <v>23</v>
      </c>
      <c r="J133" s="3">
        <v>3</v>
      </c>
      <c r="K133" s="9">
        <v>23.71</v>
      </c>
      <c r="L133" s="10">
        <f t="shared" si="26"/>
        <v>28.452</v>
      </c>
      <c r="M133" s="11">
        <v>0</v>
      </c>
      <c r="N133" s="8">
        <f t="shared" si="27"/>
        <v>32.66653301931206</v>
      </c>
      <c r="O133" s="12">
        <f t="shared" si="28"/>
        <v>578.3538280560655</v>
      </c>
      <c r="P133" s="31" t="s">
        <v>37</v>
      </c>
      <c r="Q133" s="31" t="s">
        <v>38</v>
      </c>
      <c r="R133" s="31" t="s">
        <v>99</v>
      </c>
      <c r="S133" s="31" t="s">
        <v>132</v>
      </c>
      <c r="T133" s="31"/>
      <c r="U133" s="31"/>
      <c r="V133" s="31"/>
      <c r="W133" s="5"/>
      <c r="X133" s="5"/>
      <c r="Y133" s="31" t="s">
        <v>37</v>
      </c>
      <c r="Z133" s="3"/>
      <c r="AB133" s="3"/>
      <c r="AC133" s="1"/>
      <c r="AD133" s="1"/>
      <c r="AE133" s="1"/>
      <c r="AF133" s="1"/>
      <c r="AG133" s="1"/>
      <c r="AH133" s="1"/>
      <c r="AI133" s="1"/>
      <c r="AJ133" s="1"/>
      <c r="AK133" s="1"/>
      <c r="AL133" s="1"/>
    </row>
    <row r="134" spans="2:38" ht="12.75">
      <c r="B134" s="32"/>
      <c r="C134" s="31"/>
      <c r="D134" s="3"/>
      <c r="E134" s="3"/>
      <c r="F134" s="10"/>
      <c r="G134" s="8"/>
      <c r="H134" s="3"/>
      <c r="I134" s="3"/>
      <c r="J134" s="3"/>
      <c r="K134" s="9"/>
      <c r="L134" s="10"/>
      <c r="M134" s="11"/>
      <c r="N134" s="8"/>
      <c r="O134" s="12"/>
      <c r="P134" s="31"/>
      <c r="Q134" s="31"/>
      <c r="R134" s="31"/>
      <c r="S134" s="31"/>
      <c r="T134" s="31"/>
      <c r="U134" s="31"/>
      <c r="V134" s="31"/>
      <c r="W134" s="31"/>
      <c r="X134" s="5"/>
      <c r="Y134" s="31"/>
      <c r="Z134" s="3"/>
      <c r="AB134" s="3"/>
      <c r="AC134" s="1"/>
      <c r="AD134" s="1"/>
      <c r="AE134" s="1"/>
      <c r="AF134" s="1"/>
      <c r="AG134" s="1"/>
      <c r="AH134" s="1"/>
      <c r="AI134" s="1"/>
      <c r="AJ134" s="1"/>
      <c r="AK134" s="1"/>
      <c r="AL134" s="1"/>
    </row>
    <row r="135" spans="1:38" ht="12.75">
      <c r="A135" s="7">
        <v>39642</v>
      </c>
      <c r="B135" s="32" t="s">
        <v>135</v>
      </c>
      <c r="C135" s="31" t="s">
        <v>107</v>
      </c>
      <c r="D135" s="3">
        <v>0.88</v>
      </c>
      <c r="E135" s="3">
        <v>0</v>
      </c>
      <c r="F135" s="10">
        <v>93.62</v>
      </c>
      <c r="G135" s="8">
        <f>+(D135*(1-0.04*E135))*F135</f>
        <v>82.38560000000001</v>
      </c>
      <c r="H135" s="3">
        <v>1</v>
      </c>
      <c r="I135" s="3">
        <v>50</v>
      </c>
      <c r="J135" s="3">
        <v>53</v>
      </c>
      <c r="K135" s="9">
        <v>50.66</v>
      </c>
      <c r="L135" s="10">
        <f>+K135*D135</f>
        <v>44.580799999999996</v>
      </c>
      <c r="M135" s="11">
        <v>0</v>
      </c>
      <c r="N135" s="8">
        <f>+K135*D135*(1-0.04*E135)*(1+0.05*MAX(H135+I135/60+J135/3600-1,0))*(1+0.03*$M135)*(H135+I135/60+J135/3600)/(H135+I135/60+J135/3600+1/3)</f>
        <v>39.36999354688795</v>
      </c>
      <c r="O135" s="12">
        <f>1000*(N135/MAX(N$135:N$138))</f>
        <v>1000</v>
      </c>
      <c r="P135" s="31" t="s">
        <v>29</v>
      </c>
      <c r="Q135" s="31" t="s">
        <v>39</v>
      </c>
      <c r="R135" s="31" t="s">
        <v>32</v>
      </c>
      <c r="S135" s="31" t="s">
        <v>29</v>
      </c>
      <c r="T135" s="31" t="s">
        <v>39</v>
      </c>
      <c r="U135" s="31"/>
      <c r="V135" s="31"/>
      <c r="W135" s="31"/>
      <c r="X135" s="5"/>
      <c r="Y135" s="31" t="s">
        <v>29</v>
      </c>
      <c r="Z135" s="3"/>
      <c r="AB135" s="3"/>
      <c r="AC135" s="1"/>
      <c r="AD135" s="1"/>
      <c r="AE135" s="1"/>
      <c r="AF135" s="1"/>
      <c r="AG135" s="1"/>
      <c r="AH135" s="1"/>
      <c r="AI135" s="1"/>
      <c r="AJ135" s="1"/>
      <c r="AK135" s="1"/>
      <c r="AL135" s="1"/>
    </row>
    <row r="136" spans="2:38" ht="12.75">
      <c r="B136" s="32" t="s">
        <v>30</v>
      </c>
      <c r="C136" s="31" t="s">
        <v>106</v>
      </c>
      <c r="D136" s="3">
        <v>0.929</v>
      </c>
      <c r="E136" s="3">
        <v>0</v>
      </c>
      <c r="F136" s="10">
        <v>62.77</v>
      </c>
      <c r="G136" s="8">
        <f>+(D136*(1-0.04*E136))*F136</f>
        <v>58.31333000000001</v>
      </c>
      <c r="H136" s="3">
        <v>2</v>
      </c>
      <c r="I136" s="3">
        <v>5</v>
      </c>
      <c r="J136" s="3">
        <v>16</v>
      </c>
      <c r="K136" s="9">
        <v>30.06</v>
      </c>
      <c r="L136" s="10">
        <f>+K136*D136</f>
        <v>27.92574</v>
      </c>
      <c r="M136" s="11">
        <v>0</v>
      </c>
      <c r="N136" s="8">
        <f>+K136*D136*(1-0.04*E136)*(1+0.05*MAX(H136+I136/60+J136/3600-1,0))*(1+0.03*$M136)*(H136+I136/60+J136/3600)/(H136+I136/60+J136/3600+1/3)</f>
        <v>25.39072260377696</v>
      </c>
      <c r="O136" s="12">
        <f>1000*(N136/MAX(N$135:N$138))</f>
        <v>644.9257496965987</v>
      </c>
      <c r="P136" s="31" t="s">
        <v>29</v>
      </c>
      <c r="Q136" s="31" t="s">
        <v>39</v>
      </c>
      <c r="R136" s="31" t="s">
        <v>32</v>
      </c>
      <c r="S136" s="31" t="s">
        <v>98</v>
      </c>
      <c r="T136" s="31"/>
      <c r="U136" s="31"/>
      <c r="V136" s="31"/>
      <c r="W136" s="31"/>
      <c r="X136" s="5"/>
      <c r="Y136" s="31" t="s">
        <v>29</v>
      </c>
      <c r="Z136" s="3"/>
      <c r="AB136" s="3"/>
      <c r="AC136" s="1"/>
      <c r="AD136" s="1"/>
      <c r="AE136" s="1"/>
      <c r="AF136" s="1"/>
      <c r="AG136" s="1"/>
      <c r="AH136" s="1"/>
      <c r="AI136" s="1"/>
      <c r="AJ136" s="1"/>
      <c r="AK136" s="1"/>
      <c r="AL136" s="1"/>
    </row>
    <row r="137" spans="2:38" ht="12.75">
      <c r="B137" s="32" t="s">
        <v>33</v>
      </c>
      <c r="C137" s="31" t="s">
        <v>220</v>
      </c>
      <c r="D137" s="3">
        <v>0.855</v>
      </c>
      <c r="E137" s="3">
        <v>0</v>
      </c>
      <c r="F137" s="10">
        <v>58.21</v>
      </c>
      <c r="G137" s="8">
        <f>+(D137*(1-0.04*E137))*F137</f>
        <v>49.76955</v>
      </c>
      <c r="H137" s="3">
        <v>1</v>
      </c>
      <c r="I137" s="3">
        <v>46</v>
      </c>
      <c r="J137" s="3">
        <v>22</v>
      </c>
      <c r="K137" s="9">
        <v>32.84</v>
      </c>
      <c r="L137" s="10">
        <f>+K137*D137</f>
        <v>28.078200000000002</v>
      </c>
      <c r="M137" s="11">
        <v>0</v>
      </c>
      <c r="N137" s="8">
        <f>+K137*D137*(1-0.04*E137)*(1+0.05*MAX(H137+I137/60+J137/3600-1,0))*(1+0.03*$M137)*(H137+I137/60+J137/3600)/(H137+I137/60+J137/3600+1/3)</f>
        <v>24.547477036652598</v>
      </c>
      <c r="O137" s="12">
        <f>1000*(N137/MAX(N$135:N$138))</f>
        <v>623.5072659439891</v>
      </c>
      <c r="P137" s="31" t="s">
        <v>29</v>
      </c>
      <c r="Q137" s="31" t="s">
        <v>39</v>
      </c>
      <c r="R137" s="31" t="s">
        <v>32</v>
      </c>
      <c r="S137" s="31"/>
      <c r="T137" s="31"/>
      <c r="U137" s="31"/>
      <c r="V137" s="31"/>
      <c r="W137" s="31"/>
      <c r="X137" s="5"/>
      <c r="Y137" s="31" t="s">
        <v>29</v>
      </c>
      <c r="Z137" s="3"/>
      <c r="AB137" s="3"/>
      <c r="AC137" s="1"/>
      <c r="AD137" s="1"/>
      <c r="AE137" s="1"/>
      <c r="AF137" s="1"/>
      <c r="AG137" s="1"/>
      <c r="AH137" s="1"/>
      <c r="AI137" s="1"/>
      <c r="AJ137" s="1"/>
      <c r="AK137" s="1"/>
      <c r="AL137" s="1"/>
    </row>
    <row r="138" spans="2:38" ht="12.75">
      <c r="B138" s="32" t="s">
        <v>36</v>
      </c>
      <c r="C138" s="31" t="s">
        <v>107</v>
      </c>
      <c r="D138" s="3">
        <v>0.88</v>
      </c>
      <c r="E138" s="3">
        <v>0</v>
      </c>
      <c r="F138" s="10">
        <v>44.25</v>
      </c>
      <c r="G138" s="8">
        <f>+(D138*(1-0.04*E138))*F138</f>
        <v>38.94</v>
      </c>
      <c r="H138" s="3">
        <v>1</v>
      </c>
      <c r="I138" s="3">
        <v>43</v>
      </c>
      <c r="J138" s="3">
        <v>40</v>
      </c>
      <c r="K138" s="9">
        <f>+F138/(H138+I138/60+J138/3600)</f>
        <v>25.610932475884244</v>
      </c>
      <c r="L138" s="10">
        <f>+K138*D138</f>
        <v>22.537620578778135</v>
      </c>
      <c r="M138" s="11">
        <v>0</v>
      </c>
      <c r="N138" s="8">
        <f>+K138*D138*(1-0.04*E138)*(1+0.05*MAX(H138+I138/60+J138/3600-1,0))*(1+0.03*$M138)*(H138+I138/60+J138/3600)/(H138+I138/60+J138/3600+1/3)</f>
        <v>19.58020754716981</v>
      </c>
      <c r="O138" s="12">
        <f>1000*(N138/MAX(N$135:N$138))</f>
        <v>497.33834789306314</v>
      </c>
      <c r="P138" s="31" t="s">
        <v>29</v>
      </c>
      <c r="Q138" s="31" t="s">
        <v>109</v>
      </c>
      <c r="R138" s="31" t="s">
        <v>184</v>
      </c>
      <c r="S138" s="31" t="s">
        <v>98</v>
      </c>
      <c r="T138" s="31" t="s">
        <v>126</v>
      </c>
      <c r="U138" s="31"/>
      <c r="V138" s="31"/>
      <c r="W138" s="31"/>
      <c r="X138" s="5"/>
      <c r="Y138" s="31" t="s">
        <v>29</v>
      </c>
      <c r="Z138" s="3"/>
      <c r="AB138" s="3"/>
      <c r="AC138" s="1"/>
      <c r="AD138" s="1"/>
      <c r="AE138" s="1"/>
      <c r="AF138" s="1"/>
      <c r="AG138" s="1"/>
      <c r="AH138" s="1"/>
      <c r="AI138" s="1"/>
      <c r="AJ138" s="1"/>
      <c r="AK138" s="1"/>
      <c r="AL138" s="1"/>
    </row>
    <row r="139" spans="2:38" ht="12.75">
      <c r="B139" s="32"/>
      <c r="C139" s="31"/>
      <c r="D139" s="3"/>
      <c r="E139" s="3"/>
      <c r="F139" s="10"/>
      <c r="G139" s="8"/>
      <c r="H139" s="3"/>
      <c r="I139" s="3"/>
      <c r="J139" s="3"/>
      <c r="K139" s="9"/>
      <c r="L139" s="10"/>
      <c r="M139" s="11"/>
      <c r="N139" s="8"/>
      <c r="O139" s="12"/>
      <c r="P139" s="31"/>
      <c r="Q139" s="31"/>
      <c r="R139" s="31"/>
      <c r="S139" s="31"/>
      <c r="T139" s="31"/>
      <c r="U139" s="31"/>
      <c r="V139" s="31"/>
      <c r="W139" s="31"/>
      <c r="X139" s="5"/>
      <c r="Y139" s="31"/>
      <c r="Z139" s="3"/>
      <c r="AB139" s="3"/>
      <c r="AC139" s="1"/>
      <c r="AD139" s="1"/>
      <c r="AE139" s="1"/>
      <c r="AF139" s="1"/>
      <c r="AG139" s="1"/>
      <c r="AH139" s="1"/>
      <c r="AI139" s="1"/>
      <c r="AJ139" s="1"/>
      <c r="AK139" s="1"/>
      <c r="AL139" s="1"/>
    </row>
    <row r="140" spans="1:38" ht="12.75">
      <c r="A140" s="7">
        <v>39655</v>
      </c>
      <c r="B140" s="32" t="s">
        <v>31</v>
      </c>
      <c r="C140" s="31" t="s">
        <v>107</v>
      </c>
      <c r="D140" s="3">
        <v>0.88</v>
      </c>
      <c r="E140" s="3">
        <v>0</v>
      </c>
      <c r="F140" s="10">
        <v>132.07</v>
      </c>
      <c r="G140" s="8">
        <f aca="true" t="shared" si="29" ref="G140:G146">+(D140*(1-0.04*E140))*F140</f>
        <v>116.2216</v>
      </c>
      <c r="H140" s="3">
        <v>2</v>
      </c>
      <c r="I140" s="3">
        <v>8</v>
      </c>
      <c r="J140" s="3">
        <v>13</v>
      </c>
      <c r="K140" s="9">
        <v>61.8</v>
      </c>
      <c r="L140" s="10">
        <f aca="true" t="shared" si="30" ref="L140:L146">+K140*D140</f>
        <v>54.384</v>
      </c>
      <c r="M140" s="11">
        <v>0</v>
      </c>
      <c r="N140" s="8">
        <f aca="true" t="shared" si="31" ref="N140:N146">+K140*D140*(1-0.04*E140)*(1+0.05*MAX(H140+I140/60+J140/3600-1,0))*(1+0.03*$M140)*(H140+I140/60+J140/3600)/(H140+I140/60+J140/3600+1/3)</f>
        <v>49.71996309584317</v>
      </c>
      <c r="O140" s="12">
        <f aca="true" t="shared" si="32" ref="O140:O146">1000*(N140/MAX(N$140:N$146))</f>
        <v>1000</v>
      </c>
      <c r="P140" s="31" t="s">
        <v>29</v>
      </c>
      <c r="Q140" s="31" t="s">
        <v>225</v>
      </c>
      <c r="R140" s="31" t="s">
        <v>109</v>
      </c>
      <c r="S140" s="31" t="s">
        <v>32</v>
      </c>
      <c r="T140" s="31" t="s">
        <v>100</v>
      </c>
      <c r="U140" s="31" t="s">
        <v>109</v>
      </c>
      <c r="V140" s="31" t="s">
        <v>184</v>
      </c>
      <c r="W140" s="31" t="s">
        <v>100</v>
      </c>
      <c r="X140" s="5"/>
      <c r="Y140" s="31" t="s">
        <v>29</v>
      </c>
      <c r="Z140" s="3"/>
      <c r="AB140" s="3"/>
      <c r="AC140" s="1"/>
      <c r="AD140" s="1"/>
      <c r="AE140" s="1"/>
      <c r="AF140" s="1"/>
      <c r="AG140" s="1"/>
      <c r="AH140" s="1"/>
      <c r="AI140" s="1"/>
      <c r="AJ140" s="1"/>
      <c r="AK140" s="1"/>
      <c r="AL140" s="1"/>
    </row>
    <row r="141" spans="1:38" ht="12.75">
      <c r="A141" s="7"/>
      <c r="B141" s="32" t="s">
        <v>31</v>
      </c>
      <c r="C141" s="31" t="s">
        <v>107</v>
      </c>
      <c r="D141" s="3">
        <v>0.88</v>
      </c>
      <c r="E141" s="3">
        <v>0</v>
      </c>
      <c r="F141" s="10">
        <v>117.3</v>
      </c>
      <c r="G141" s="8">
        <f t="shared" si="29"/>
        <v>103.224</v>
      </c>
      <c r="H141" s="3">
        <v>1</v>
      </c>
      <c r="I141" s="3">
        <v>49</v>
      </c>
      <c r="J141" s="3">
        <v>55</v>
      </c>
      <c r="K141" s="9">
        <v>64.03</v>
      </c>
      <c r="L141" s="10">
        <f t="shared" si="30"/>
        <v>56.3464</v>
      </c>
      <c r="M141" s="11">
        <v>0</v>
      </c>
      <c r="N141" s="8">
        <f t="shared" si="31"/>
        <v>49.65519221270758</v>
      </c>
      <c r="O141" s="12">
        <f t="shared" si="32"/>
        <v>998.6972861783761</v>
      </c>
      <c r="P141" s="31" t="s">
        <v>29</v>
      </c>
      <c r="Q141" s="31" t="s">
        <v>225</v>
      </c>
      <c r="R141" s="31" t="s">
        <v>109</v>
      </c>
      <c r="S141" s="31" t="s">
        <v>32</v>
      </c>
      <c r="T141" s="31" t="s">
        <v>100</v>
      </c>
      <c r="U141" s="31" t="s">
        <v>109</v>
      </c>
      <c r="V141" s="31"/>
      <c r="W141" s="31"/>
      <c r="X141" s="5"/>
      <c r="Y141" s="31" t="s">
        <v>29</v>
      </c>
      <c r="Z141" s="3"/>
      <c r="AB141" s="3"/>
      <c r="AC141" s="1"/>
      <c r="AD141" s="1"/>
      <c r="AE141" s="1"/>
      <c r="AF141" s="1"/>
      <c r="AG141" s="1"/>
      <c r="AH141" s="1"/>
      <c r="AI141" s="1"/>
      <c r="AJ141" s="1"/>
      <c r="AK141" s="1"/>
      <c r="AL141" s="1"/>
    </row>
    <row r="142" spans="2:38" ht="12.75">
      <c r="B142" s="32" t="s">
        <v>30</v>
      </c>
      <c r="C142" s="31" t="s">
        <v>106</v>
      </c>
      <c r="D142" s="3">
        <v>0.929</v>
      </c>
      <c r="E142" s="3">
        <v>0</v>
      </c>
      <c r="F142" s="10">
        <v>144.11</v>
      </c>
      <c r="G142" s="8">
        <f t="shared" si="29"/>
        <v>133.87819000000002</v>
      </c>
      <c r="H142" s="3">
        <v>3</v>
      </c>
      <c r="I142" s="3">
        <v>38</v>
      </c>
      <c r="J142" s="3">
        <v>34</v>
      </c>
      <c r="K142" s="9">
        <v>43.62</v>
      </c>
      <c r="L142" s="10">
        <f t="shared" si="30"/>
        <v>40.52298</v>
      </c>
      <c r="M142" s="11">
        <v>0</v>
      </c>
      <c r="N142" s="8">
        <f t="shared" si="31"/>
        <v>42.03153495239322</v>
      </c>
      <c r="O142" s="12">
        <f t="shared" si="32"/>
        <v>845.3653690645491</v>
      </c>
      <c r="P142" s="31" t="s">
        <v>29</v>
      </c>
      <c r="Q142" s="31" t="s">
        <v>39</v>
      </c>
      <c r="R142" s="31" t="s">
        <v>225</v>
      </c>
      <c r="S142" s="31" t="s">
        <v>169</v>
      </c>
      <c r="T142" s="31" t="s">
        <v>29</v>
      </c>
      <c r="U142" s="31" t="s">
        <v>100</v>
      </c>
      <c r="V142" s="31" t="s">
        <v>108</v>
      </c>
      <c r="W142" s="31" t="s">
        <v>29</v>
      </c>
      <c r="X142" s="31" t="s">
        <v>109</v>
      </c>
      <c r="Y142" s="31" t="s">
        <v>29</v>
      </c>
      <c r="Z142" s="3"/>
      <c r="AB142" s="3"/>
      <c r="AC142" s="1"/>
      <c r="AD142" s="1"/>
      <c r="AE142" s="1"/>
      <c r="AF142" s="1"/>
      <c r="AG142" s="1"/>
      <c r="AH142" s="1"/>
      <c r="AI142" s="1"/>
      <c r="AJ142" s="1"/>
      <c r="AK142" s="1"/>
      <c r="AL142" s="1"/>
    </row>
    <row r="143" spans="2:38" ht="12.75">
      <c r="B143" s="32" t="s">
        <v>54</v>
      </c>
      <c r="C143" s="31" t="s">
        <v>227</v>
      </c>
      <c r="D143" s="3">
        <v>0.925</v>
      </c>
      <c r="E143" s="3">
        <v>0</v>
      </c>
      <c r="F143" s="37">
        <v>77.69</v>
      </c>
      <c r="G143" s="8">
        <f t="shared" si="29"/>
        <v>71.86325000000001</v>
      </c>
      <c r="H143" s="3">
        <v>1</v>
      </c>
      <c r="I143" s="3">
        <v>28</v>
      </c>
      <c r="J143" s="3">
        <v>20</v>
      </c>
      <c r="K143" s="9">
        <v>52.77</v>
      </c>
      <c r="L143" s="10">
        <f t="shared" si="30"/>
        <v>48.812250000000006</v>
      </c>
      <c r="M143" s="11">
        <v>0</v>
      </c>
      <c r="N143" s="8">
        <f t="shared" si="31"/>
        <v>40.740497804487184</v>
      </c>
      <c r="O143" s="12">
        <f t="shared" si="32"/>
        <v>819.399196374168</v>
      </c>
      <c r="P143" s="31" t="s">
        <v>29</v>
      </c>
      <c r="Q143" s="31" t="s">
        <v>226</v>
      </c>
      <c r="R143" s="31" t="s">
        <v>169</v>
      </c>
      <c r="S143" s="31" t="s">
        <v>99</v>
      </c>
      <c r="X143" s="31"/>
      <c r="Y143" s="31" t="s">
        <v>29</v>
      </c>
      <c r="Z143" s="3"/>
      <c r="AB143" s="3"/>
      <c r="AC143" s="1"/>
      <c r="AD143" s="1"/>
      <c r="AE143" s="1"/>
      <c r="AF143" s="1"/>
      <c r="AG143" s="1"/>
      <c r="AH143" s="1"/>
      <c r="AI143" s="1"/>
      <c r="AJ143" s="1"/>
      <c r="AK143" s="1"/>
      <c r="AL143" s="1"/>
    </row>
    <row r="144" spans="2:38" ht="12.75">
      <c r="B144" s="32" t="s">
        <v>54</v>
      </c>
      <c r="C144" s="31" t="s">
        <v>227</v>
      </c>
      <c r="D144" s="3">
        <v>0.925</v>
      </c>
      <c r="E144" s="3">
        <v>0</v>
      </c>
      <c r="F144" s="37">
        <v>109.58</v>
      </c>
      <c r="G144" s="8">
        <f t="shared" si="29"/>
        <v>101.3615</v>
      </c>
      <c r="H144" s="3">
        <v>2</v>
      </c>
      <c r="I144" s="3">
        <v>23</v>
      </c>
      <c r="J144" s="3">
        <v>49</v>
      </c>
      <c r="K144" s="9">
        <v>45.72</v>
      </c>
      <c r="L144" s="10">
        <f t="shared" si="30"/>
        <v>42.291000000000004</v>
      </c>
      <c r="M144" s="11">
        <v>0</v>
      </c>
      <c r="N144" s="8">
        <f t="shared" si="31"/>
        <v>39.72106202893224</v>
      </c>
      <c r="O144" s="12">
        <f t="shared" si="32"/>
        <v>798.8956458467909</v>
      </c>
      <c r="P144" s="31" t="s">
        <v>29</v>
      </c>
      <c r="Q144" s="31" t="s">
        <v>226</v>
      </c>
      <c r="R144" s="31" t="s">
        <v>169</v>
      </c>
      <c r="S144" s="31" t="s">
        <v>99</v>
      </c>
      <c r="T144" s="31" t="s">
        <v>29</v>
      </c>
      <c r="U144" s="31" t="s">
        <v>32</v>
      </c>
      <c r="V144" s="31" t="s">
        <v>100</v>
      </c>
      <c r="W144" s="31" t="s">
        <v>109</v>
      </c>
      <c r="X144" s="31"/>
      <c r="Y144" s="31"/>
      <c r="Z144" s="3"/>
      <c r="AB144" s="3"/>
      <c r="AC144" s="1"/>
      <c r="AD144" s="1"/>
      <c r="AE144" s="1"/>
      <c r="AF144" s="1"/>
      <c r="AG144" s="1"/>
      <c r="AH144" s="1"/>
      <c r="AI144" s="1"/>
      <c r="AJ144" s="1"/>
      <c r="AK144" s="1"/>
      <c r="AL144" s="1"/>
    </row>
    <row r="145" spans="2:38" ht="12.75">
      <c r="B145" s="32" t="s">
        <v>41</v>
      </c>
      <c r="C145" s="31" t="s">
        <v>161</v>
      </c>
      <c r="D145" s="3">
        <v>0.885</v>
      </c>
      <c r="E145" s="3">
        <v>0</v>
      </c>
      <c r="F145" s="10">
        <v>100.79</v>
      </c>
      <c r="G145" s="8">
        <f t="shared" si="29"/>
        <v>89.19915</v>
      </c>
      <c r="H145" s="3">
        <v>2</v>
      </c>
      <c r="I145" s="3">
        <v>27</v>
      </c>
      <c r="J145" s="3">
        <v>34</v>
      </c>
      <c r="K145" s="9">
        <v>40.98</v>
      </c>
      <c r="L145" s="10">
        <f t="shared" si="30"/>
        <v>36.2673</v>
      </c>
      <c r="M145" s="11">
        <v>0</v>
      </c>
      <c r="N145" s="8">
        <f t="shared" si="31"/>
        <v>34.269229528113186</v>
      </c>
      <c r="O145" s="12">
        <f t="shared" si="32"/>
        <v>689.2448705574011</v>
      </c>
      <c r="P145" s="31" t="s">
        <v>29</v>
      </c>
      <c r="Q145" s="31" t="s">
        <v>226</v>
      </c>
      <c r="R145" s="31" t="s">
        <v>109</v>
      </c>
      <c r="S145" s="31" t="s">
        <v>29</v>
      </c>
      <c r="T145" s="31" t="s">
        <v>100</v>
      </c>
      <c r="U145" s="31" t="s">
        <v>108</v>
      </c>
      <c r="V145" s="31" t="s">
        <v>184</v>
      </c>
      <c r="W145" s="31" t="s">
        <v>109</v>
      </c>
      <c r="X145" s="31"/>
      <c r="Y145" s="31" t="s">
        <v>29</v>
      </c>
      <c r="Z145" s="3"/>
      <c r="AB145" s="3"/>
      <c r="AC145" s="1"/>
      <c r="AD145" s="1"/>
      <c r="AE145" s="1"/>
      <c r="AF145" s="1"/>
      <c r="AG145" s="1"/>
      <c r="AH145" s="1"/>
      <c r="AI145" s="1"/>
      <c r="AJ145" s="1"/>
      <c r="AK145" s="1"/>
      <c r="AL145" s="1"/>
    </row>
    <row r="146" spans="2:38" ht="12.75">
      <c r="B146" s="32" t="s">
        <v>28</v>
      </c>
      <c r="C146" s="31" t="s">
        <v>117</v>
      </c>
      <c r="D146" s="3">
        <v>0.976</v>
      </c>
      <c r="E146" s="3">
        <v>0</v>
      </c>
      <c r="F146" s="10">
        <v>71.27</v>
      </c>
      <c r="G146" s="8">
        <f t="shared" si="29"/>
        <v>69.55951999999999</v>
      </c>
      <c r="H146" s="3">
        <v>2</v>
      </c>
      <c r="I146" s="3">
        <v>8</v>
      </c>
      <c r="J146" s="3">
        <v>15</v>
      </c>
      <c r="K146" s="9">
        <v>33.34</v>
      </c>
      <c r="L146" s="10">
        <f t="shared" si="30"/>
        <v>32.539840000000005</v>
      </c>
      <c r="M146" s="11">
        <v>0</v>
      </c>
      <c r="N146" s="8">
        <f t="shared" si="31"/>
        <v>29.751009720404724</v>
      </c>
      <c r="O146" s="12">
        <f t="shared" si="32"/>
        <v>598.371516548693</v>
      </c>
      <c r="P146" s="31" t="s">
        <v>29</v>
      </c>
      <c r="Q146" s="31" t="s">
        <v>226</v>
      </c>
      <c r="R146" s="31" t="s">
        <v>169</v>
      </c>
      <c r="S146" s="31" t="s">
        <v>99</v>
      </c>
      <c r="T146" s="31"/>
      <c r="U146" s="31"/>
      <c r="V146" s="31"/>
      <c r="W146" s="31"/>
      <c r="X146" s="31"/>
      <c r="Y146" s="31" t="s">
        <v>29</v>
      </c>
      <c r="Z146" s="3"/>
      <c r="AB146" s="3"/>
      <c r="AC146" s="1"/>
      <c r="AD146" s="1"/>
      <c r="AE146" s="1"/>
      <c r="AF146" s="1"/>
      <c r="AG146" s="1"/>
      <c r="AH146" s="1"/>
      <c r="AI146" s="1"/>
      <c r="AJ146" s="1"/>
      <c r="AK146" s="1"/>
      <c r="AL146" s="1"/>
    </row>
    <row r="147" spans="2:38" ht="12.75">
      <c r="B147" s="32"/>
      <c r="C147" s="31"/>
      <c r="D147" s="3"/>
      <c r="E147" s="3"/>
      <c r="F147" s="10"/>
      <c r="G147" s="8"/>
      <c r="H147" s="3"/>
      <c r="I147" s="3"/>
      <c r="J147" s="3"/>
      <c r="K147" s="9"/>
      <c r="L147" s="10"/>
      <c r="M147" s="11"/>
      <c r="N147" s="8"/>
      <c r="O147" s="12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"/>
      <c r="AB147" s="3"/>
      <c r="AC147" s="1"/>
      <c r="AD147" s="1"/>
      <c r="AE147" s="1"/>
      <c r="AF147" s="1"/>
      <c r="AG147" s="1"/>
      <c r="AH147" s="1"/>
      <c r="AI147" s="1"/>
      <c r="AJ147" s="1"/>
      <c r="AK147" s="1"/>
      <c r="AL147" s="1"/>
    </row>
    <row r="148" spans="1:38" ht="12.75">
      <c r="A148" s="7">
        <v>39662</v>
      </c>
      <c r="B148" s="32" t="s">
        <v>30</v>
      </c>
      <c r="C148" s="31" t="s">
        <v>106</v>
      </c>
      <c r="D148" s="3">
        <v>0.925</v>
      </c>
      <c r="E148" s="3">
        <v>0</v>
      </c>
      <c r="F148" s="10">
        <v>134.57</v>
      </c>
      <c r="G148" s="8">
        <f aca="true" t="shared" si="33" ref="G148:G153">+(D148*(1-0.04*E148))*F148</f>
        <v>124.47725</v>
      </c>
      <c r="H148" s="3">
        <v>2</v>
      </c>
      <c r="I148" s="3">
        <v>38</v>
      </c>
      <c r="J148" s="3">
        <v>7</v>
      </c>
      <c r="K148" s="9">
        <v>51.06</v>
      </c>
      <c r="L148" s="10">
        <f aca="true" t="shared" si="34" ref="L148:L153">+K148*D148</f>
        <v>47.230500000000006</v>
      </c>
      <c r="M148" s="11">
        <v>0</v>
      </c>
      <c r="N148" s="8">
        <f aca="true" t="shared" si="35" ref="N148:N153">+K148*D148*(1-0.04*E148)*(1+0.05*MAX(H148+I148/60+J148/3600-1,0))*(1+0.03*$M148)*(H148+I148/60+J148/3600)/(H148+I148/60+J148/3600+1/3)</f>
        <v>45.35530734752309</v>
      </c>
      <c r="O148" s="12">
        <f aca="true" t="shared" si="36" ref="O148:O153">1000*(N148/MAX(N$148:N$153))</f>
        <v>1000</v>
      </c>
      <c r="P148" s="31" t="s">
        <v>29</v>
      </c>
      <c r="Q148" s="31" t="s">
        <v>48</v>
      </c>
      <c r="R148" s="31" t="s">
        <v>226</v>
      </c>
      <c r="S148" s="31" t="s">
        <v>110</v>
      </c>
      <c r="T148" s="31"/>
      <c r="U148" s="31"/>
      <c r="V148" s="31"/>
      <c r="W148" s="31"/>
      <c r="X148" s="31"/>
      <c r="Y148" s="31" t="s">
        <v>29</v>
      </c>
      <c r="Z148" s="3"/>
      <c r="AB148" s="3"/>
      <c r="AC148" s="1"/>
      <c r="AD148" s="1"/>
      <c r="AE148" s="1"/>
      <c r="AF148" s="1"/>
      <c r="AG148" s="1"/>
      <c r="AH148" s="1"/>
      <c r="AI148" s="1"/>
      <c r="AJ148" s="1"/>
      <c r="AK148" s="1"/>
      <c r="AL148" s="1"/>
    </row>
    <row r="149" spans="2:38" ht="12.75">
      <c r="B149" s="32" t="s">
        <v>33</v>
      </c>
      <c r="C149" s="31" t="s">
        <v>121</v>
      </c>
      <c r="D149" s="3">
        <v>0.855</v>
      </c>
      <c r="E149" s="3">
        <v>0</v>
      </c>
      <c r="F149" s="10">
        <v>166.08</v>
      </c>
      <c r="G149" s="8">
        <f t="shared" si="33"/>
        <v>141.9984</v>
      </c>
      <c r="H149" s="3">
        <v>3</v>
      </c>
      <c r="I149" s="3">
        <v>48</v>
      </c>
      <c r="J149" s="3">
        <v>5</v>
      </c>
      <c r="K149" s="9">
        <v>43.69</v>
      </c>
      <c r="L149" s="10">
        <f t="shared" si="34"/>
        <v>37.354949999999995</v>
      </c>
      <c r="M149" s="11">
        <v>1</v>
      </c>
      <c r="N149" s="8">
        <f t="shared" si="35"/>
        <v>40.32855423693704</v>
      </c>
      <c r="O149" s="12">
        <f t="shared" si="36"/>
        <v>889.1694620858838</v>
      </c>
      <c r="P149" s="31" t="s">
        <v>29</v>
      </c>
      <c r="Q149" s="31" t="s">
        <v>48</v>
      </c>
      <c r="R149" s="31" t="s">
        <v>226</v>
      </c>
      <c r="S149" s="31" t="s">
        <v>103</v>
      </c>
      <c r="T149" s="31" t="s">
        <v>99</v>
      </c>
      <c r="U149" s="31"/>
      <c r="V149" s="31"/>
      <c r="W149" s="31"/>
      <c r="X149" s="31"/>
      <c r="Y149" s="31" t="s">
        <v>29</v>
      </c>
      <c r="Z149" s="31" t="s">
        <v>229</v>
      </c>
      <c r="AB149" s="3"/>
      <c r="AC149" s="1"/>
      <c r="AD149" s="1"/>
      <c r="AE149" s="1"/>
      <c r="AF149" s="1"/>
      <c r="AG149" s="1"/>
      <c r="AH149" s="1"/>
      <c r="AI149" s="1"/>
      <c r="AJ149" s="1"/>
      <c r="AK149" s="1"/>
      <c r="AL149" s="1"/>
    </row>
    <row r="150" spans="2:38" ht="12.75">
      <c r="B150" s="32" t="s">
        <v>41</v>
      </c>
      <c r="C150" s="31" t="s">
        <v>161</v>
      </c>
      <c r="D150" s="3">
        <v>0.885</v>
      </c>
      <c r="E150" s="3">
        <v>0</v>
      </c>
      <c r="F150" s="10">
        <v>112.63</v>
      </c>
      <c r="G150" s="8">
        <f t="shared" si="33"/>
        <v>99.67755</v>
      </c>
      <c r="H150" s="3">
        <v>2</v>
      </c>
      <c r="I150" s="3">
        <v>29</v>
      </c>
      <c r="J150" s="3">
        <v>56</v>
      </c>
      <c r="K150" s="9">
        <v>45.84</v>
      </c>
      <c r="L150" s="10">
        <f t="shared" si="34"/>
        <v>40.568400000000004</v>
      </c>
      <c r="M150" s="11">
        <v>0</v>
      </c>
      <c r="N150" s="8">
        <f t="shared" si="35"/>
        <v>38.47631921294626</v>
      </c>
      <c r="O150" s="12">
        <f t="shared" si="36"/>
        <v>848.3311317489616</v>
      </c>
      <c r="P150" s="31" t="s">
        <v>29</v>
      </c>
      <c r="Q150" s="31" t="s">
        <v>48</v>
      </c>
      <c r="R150" s="31" t="s">
        <v>226</v>
      </c>
      <c r="S150" s="31"/>
      <c r="T150" s="31"/>
      <c r="U150" s="31"/>
      <c r="V150" s="31"/>
      <c r="W150" s="31"/>
      <c r="X150" s="5"/>
      <c r="Y150" s="31" t="s">
        <v>29</v>
      </c>
      <c r="Z150" s="33"/>
      <c r="AB150" s="3"/>
      <c r="AC150" s="1"/>
      <c r="AD150" s="1"/>
      <c r="AE150" s="1"/>
      <c r="AF150" s="1"/>
      <c r="AG150" s="1"/>
      <c r="AH150" s="1"/>
      <c r="AI150" s="1"/>
      <c r="AJ150" s="1"/>
      <c r="AK150" s="1"/>
      <c r="AL150" s="1"/>
    </row>
    <row r="151" spans="2:38" ht="12.75">
      <c r="B151" s="32" t="s">
        <v>65</v>
      </c>
      <c r="C151" s="31" t="s">
        <v>221</v>
      </c>
      <c r="D151" s="3">
        <v>0.894</v>
      </c>
      <c r="E151" s="3">
        <v>0</v>
      </c>
      <c r="F151" s="10">
        <v>80.04</v>
      </c>
      <c r="G151" s="8">
        <f t="shared" si="33"/>
        <v>71.55576</v>
      </c>
      <c r="H151" s="3">
        <v>1</v>
      </c>
      <c r="I151" s="3">
        <v>38</v>
      </c>
      <c r="J151" s="3">
        <v>51</v>
      </c>
      <c r="K151" s="9">
        <v>48.59</v>
      </c>
      <c r="L151" s="10">
        <f t="shared" si="34"/>
        <v>43.439460000000004</v>
      </c>
      <c r="M151" s="11">
        <v>0</v>
      </c>
      <c r="N151" s="8">
        <f t="shared" si="35"/>
        <v>37.29918861888831</v>
      </c>
      <c r="O151" s="12">
        <f t="shared" si="36"/>
        <v>822.377595924841</v>
      </c>
      <c r="P151" s="31" t="s">
        <v>29</v>
      </c>
      <c r="Q151" s="31" t="s">
        <v>109</v>
      </c>
      <c r="R151" s="31" t="s">
        <v>100</v>
      </c>
      <c r="S151" s="31" t="s">
        <v>108</v>
      </c>
      <c r="T151" s="31" t="s">
        <v>32</v>
      </c>
      <c r="U151" s="31" t="s">
        <v>29</v>
      </c>
      <c r="V151" s="31" t="s">
        <v>99</v>
      </c>
      <c r="W151" s="31" t="s">
        <v>100</v>
      </c>
      <c r="X151" s="31"/>
      <c r="Y151" s="31" t="s">
        <v>29</v>
      </c>
      <c r="Z151" s="3"/>
      <c r="AB151" s="3"/>
      <c r="AC151" s="1"/>
      <c r="AD151" s="1"/>
      <c r="AE151" s="1"/>
      <c r="AF151" s="1"/>
      <c r="AG151" s="1"/>
      <c r="AH151" s="1"/>
      <c r="AI151" s="1"/>
      <c r="AJ151" s="1"/>
      <c r="AK151" s="1"/>
      <c r="AL151" s="1"/>
    </row>
    <row r="152" spans="2:38" ht="12.75">
      <c r="B152" s="32" t="s">
        <v>230</v>
      </c>
      <c r="C152" s="31" t="s">
        <v>227</v>
      </c>
      <c r="D152" s="3">
        <v>0.925</v>
      </c>
      <c r="E152" s="3">
        <v>0</v>
      </c>
      <c r="F152" s="10">
        <v>137.64</v>
      </c>
      <c r="G152" s="8">
        <f t="shared" si="33"/>
        <v>127.317</v>
      </c>
      <c r="H152" s="3">
        <v>3</v>
      </c>
      <c r="I152" s="3">
        <v>52</v>
      </c>
      <c r="J152" s="3">
        <v>55</v>
      </c>
      <c r="K152" s="9">
        <v>35.46</v>
      </c>
      <c r="L152" s="10">
        <f t="shared" si="34"/>
        <v>32.8005</v>
      </c>
      <c r="M152" s="11">
        <v>0</v>
      </c>
      <c r="N152" s="8">
        <f t="shared" si="35"/>
        <v>34.55942531147035</v>
      </c>
      <c r="O152" s="12">
        <f t="shared" si="36"/>
        <v>761.9709209920652</v>
      </c>
      <c r="P152" s="31" t="s">
        <v>29</v>
      </c>
      <c r="Q152" s="31" t="s">
        <v>48</v>
      </c>
      <c r="R152" s="31" t="s">
        <v>226</v>
      </c>
      <c r="S152" s="31" t="s">
        <v>231</v>
      </c>
      <c r="T152" s="31" t="s">
        <v>169</v>
      </c>
      <c r="U152" s="31" t="s">
        <v>29</v>
      </c>
      <c r="V152" s="31" t="s">
        <v>109</v>
      </c>
      <c r="W152" s="31"/>
      <c r="X152" s="5"/>
      <c r="Y152" s="31" t="s">
        <v>29</v>
      </c>
      <c r="Z152" s="3"/>
      <c r="AB152" s="3"/>
      <c r="AC152" s="1"/>
      <c r="AD152" s="1"/>
      <c r="AE152" s="1"/>
      <c r="AF152" s="1"/>
      <c r="AG152" s="1"/>
      <c r="AH152" s="1"/>
      <c r="AI152" s="1"/>
      <c r="AJ152" s="1"/>
      <c r="AK152" s="1"/>
      <c r="AL152" s="1"/>
    </row>
    <row r="153" spans="2:38" ht="12.75">
      <c r="B153" s="32" t="s">
        <v>36</v>
      </c>
      <c r="C153" s="31" t="s">
        <v>107</v>
      </c>
      <c r="D153" s="3">
        <v>0.88</v>
      </c>
      <c r="E153" s="3">
        <v>0</v>
      </c>
      <c r="F153" s="10">
        <v>116.87</v>
      </c>
      <c r="G153" s="8">
        <f t="shared" si="33"/>
        <v>102.8456</v>
      </c>
      <c r="H153" s="3">
        <v>3</v>
      </c>
      <c r="I153" s="3">
        <v>17</v>
      </c>
      <c r="J153" s="3">
        <v>17</v>
      </c>
      <c r="K153" s="9">
        <v>35.55</v>
      </c>
      <c r="L153" s="10">
        <f t="shared" si="34"/>
        <v>31.284</v>
      </c>
      <c r="M153" s="11">
        <v>0</v>
      </c>
      <c r="N153" s="8">
        <f t="shared" si="35"/>
        <v>31.653988864807857</v>
      </c>
      <c r="O153" s="12">
        <f t="shared" si="36"/>
        <v>697.9114620978646</v>
      </c>
      <c r="P153" s="31" t="s">
        <v>29</v>
      </c>
      <c r="Q153" s="31" t="s">
        <v>48</v>
      </c>
      <c r="R153" s="31" t="s">
        <v>226</v>
      </c>
      <c r="S153" s="31" t="s">
        <v>181</v>
      </c>
      <c r="T153" s="31" t="s">
        <v>228</v>
      </c>
      <c r="U153" s="31"/>
      <c r="V153" s="31"/>
      <c r="W153" s="31"/>
      <c r="X153" s="31"/>
      <c r="Y153" s="31" t="s">
        <v>29</v>
      </c>
      <c r="Z153" s="3"/>
      <c r="AB153" s="3"/>
      <c r="AC153" s="1"/>
      <c r="AD153" s="1"/>
      <c r="AE153" s="1"/>
      <c r="AF153" s="1"/>
      <c r="AG153" s="1"/>
      <c r="AH153" s="1"/>
      <c r="AI153" s="1"/>
      <c r="AJ153" s="1"/>
      <c r="AK153" s="1"/>
      <c r="AL153" s="1"/>
    </row>
    <row r="154" spans="2:38" ht="12.75">
      <c r="B154" s="32"/>
      <c r="C154" s="31"/>
      <c r="D154" s="3"/>
      <c r="E154" s="3"/>
      <c r="F154" s="10"/>
      <c r="G154" s="8"/>
      <c r="H154" s="3"/>
      <c r="I154" s="3"/>
      <c r="J154" s="3"/>
      <c r="K154" s="9"/>
      <c r="L154" s="10"/>
      <c r="M154" s="11"/>
      <c r="N154" s="8"/>
      <c r="O154" s="12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"/>
      <c r="AB154" s="3"/>
      <c r="AC154" s="1"/>
      <c r="AD154" s="1"/>
      <c r="AE154" s="1"/>
      <c r="AF154" s="1"/>
      <c r="AG154" s="1"/>
      <c r="AH154" s="1"/>
      <c r="AI154" s="1"/>
      <c r="AJ154" s="1"/>
      <c r="AK154" s="1"/>
      <c r="AL154" s="1"/>
    </row>
    <row r="155" spans="1:38" ht="12.75">
      <c r="A155" s="7">
        <v>39668</v>
      </c>
      <c r="B155" s="32" t="s">
        <v>33</v>
      </c>
      <c r="C155" s="31" t="s">
        <v>121</v>
      </c>
      <c r="D155" s="3">
        <v>0.885</v>
      </c>
      <c r="E155" s="3">
        <v>0</v>
      </c>
      <c r="F155" s="10">
        <v>187.2</v>
      </c>
      <c r="G155" s="8">
        <f aca="true" t="shared" si="37" ref="G155:G161">+(D155*(1-0.04*E155))*F155</f>
        <v>165.672</v>
      </c>
      <c r="H155" s="8">
        <v>3</v>
      </c>
      <c r="I155" s="3">
        <v>58</v>
      </c>
      <c r="J155" s="3">
        <v>28</v>
      </c>
      <c r="K155" s="9">
        <v>47.1</v>
      </c>
      <c r="L155" s="10">
        <f>+K155*D155</f>
        <v>41.6835</v>
      </c>
      <c r="M155" s="11">
        <v>1</v>
      </c>
      <c r="N155" s="8">
        <f>+K155*D155*(1-0.04*E155)*(1+0.05*MAX(H155+I155/60+J155/3600-1,0))*(1+0.03*$M155)*(H155+I155/60+J155/3600)/(H155+I155/60+J155/3600+1/3)</f>
        <v>45.50295115487555</v>
      </c>
      <c r="O155" s="12">
        <f>1000*(N155/MAX(N$155:N$156))</f>
        <v>1000</v>
      </c>
      <c r="P155" s="31" t="s">
        <v>29</v>
      </c>
      <c r="Q155" s="31" t="s">
        <v>192</v>
      </c>
      <c r="R155" s="31" t="s">
        <v>199</v>
      </c>
      <c r="S155" s="31"/>
      <c r="T155" s="31"/>
      <c r="U155" s="31"/>
      <c r="V155" s="31"/>
      <c r="W155" s="31"/>
      <c r="X155" s="31"/>
      <c r="Y155" s="31" t="s">
        <v>29</v>
      </c>
      <c r="Z155" s="28" t="s">
        <v>236</v>
      </c>
      <c r="AB155" s="3"/>
      <c r="AC155" s="1"/>
      <c r="AD155" s="1"/>
      <c r="AE155" s="1"/>
      <c r="AF155" s="1"/>
      <c r="AG155" s="1"/>
      <c r="AH155" s="1"/>
      <c r="AI155" s="1"/>
      <c r="AJ155" s="1"/>
      <c r="AK155" s="1"/>
      <c r="AL155" s="1"/>
    </row>
    <row r="156" spans="1:38" ht="12.75">
      <c r="A156" s="7"/>
      <c r="B156" s="32" t="s">
        <v>52</v>
      </c>
      <c r="C156" s="33" t="s">
        <v>86</v>
      </c>
      <c r="D156" s="3">
        <v>0.94</v>
      </c>
      <c r="E156" s="3">
        <v>0</v>
      </c>
      <c r="F156" s="10">
        <v>87.97</v>
      </c>
      <c r="G156" s="8">
        <f>+(D156*(1-0.04*E156))*F156</f>
        <v>82.6918</v>
      </c>
      <c r="H156" s="3">
        <v>2</v>
      </c>
      <c r="I156" s="3">
        <v>24</v>
      </c>
      <c r="J156" s="3">
        <v>19</v>
      </c>
      <c r="K156" s="9">
        <v>36.57</v>
      </c>
      <c r="L156" s="10">
        <f>+K156*D156</f>
        <v>34.3758</v>
      </c>
      <c r="M156" s="11">
        <v>1</v>
      </c>
      <c r="N156" s="8">
        <f>+K156*D156*(1-0.04*E156)*(1+0.05*MAX(H156+I156/60+J156/3600-1,0))*(1+0.03*$M156)*(H156+I156/60+J156/3600)/(H156+I156/60+J156/3600+1/3)</f>
        <v>33.28248799933816</v>
      </c>
      <c r="O156" s="12">
        <f>1000*(N156/MAX(N$155:N$156))</f>
        <v>731.4358114060918</v>
      </c>
      <c r="P156" s="33" t="s">
        <v>37</v>
      </c>
      <c r="Q156" s="33" t="s">
        <v>43</v>
      </c>
      <c r="R156" s="33" t="s">
        <v>37</v>
      </c>
      <c r="S156" s="31" t="s">
        <v>38</v>
      </c>
      <c r="T156" s="31" t="s">
        <v>215</v>
      </c>
      <c r="U156" s="31" t="s">
        <v>260</v>
      </c>
      <c r="V156" s="31" t="s">
        <v>261</v>
      </c>
      <c r="W156" s="31" t="s">
        <v>37</v>
      </c>
      <c r="X156" s="31" t="s">
        <v>87</v>
      </c>
      <c r="Y156" s="33" t="s">
        <v>37</v>
      </c>
      <c r="Z156" s="31"/>
      <c r="AB156" s="3"/>
      <c r="AC156" s="1"/>
      <c r="AD156" s="1"/>
      <c r="AE156" s="1"/>
      <c r="AF156" s="1"/>
      <c r="AG156" s="1"/>
      <c r="AH156" s="1"/>
      <c r="AI156" s="1"/>
      <c r="AJ156" s="1"/>
      <c r="AK156" s="1"/>
      <c r="AL156" s="1"/>
    </row>
    <row r="157" spans="2:38" ht="12.75">
      <c r="B157" s="32" t="s">
        <v>49</v>
      </c>
      <c r="C157" s="31" t="s">
        <v>50</v>
      </c>
      <c r="D157" s="3">
        <v>0.94</v>
      </c>
      <c r="E157" s="3">
        <v>0</v>
      </c>
      <c r="F157" s="10">
        <v>169.3</v>
      </c>
      <c r="G157" s="8">
        <f t="shared" si="37"/>
        <v>159.142</v>
      </c>
      <c r="H157" s="3"/>
      <c r="I157" s="3"/>
      <c r="J157" s="3"/>
      <c r="K157" s="9"/>
      <c r="L157" s="10"/>
      <c r="M157" s="11">
        <v>1</v>
      </c>
      <c r="N157" s="8"/>
      <c r="O157" s="35">
        <f>MIN((1+0.03*M157)*600*(G157/MAX(G155:G155)),1000)</f>
        <v>593.6413878024047</v>
      </c>
      <c r="P157" s="31" t="s">
        <v>29</v>
      </c>
      <c r="Q157" s="31" t="s">
        <v>192</v>
      </c>
      <c r="R157" s="31" t="s">
        <v>199</v>
      </c>
      <c r="S157" s="31"/>
      <c r="T157" s="31"/>
      <c r="U157" s="31"/>
      <c r="V157" s="31"/>
      <c r="W157" s="31"/>
      <c r="X157" s="31"/>
      <c r="Y157" s="31" t="s">
        <v>155</v>
      </c>
      <c r="Z157" s="3"/>
      <c r="AB157" s="3"/>
      <c r="AC157" s="1"/>
      <c r="AD157" s="1"/>
      <c r="AE157" s="1"/>
      <c r="AF157" s="1"/>
      <c r="AG157" s="1"/>
      <c r="AH157" s="1"/>
      <c r="AI157" s="1"/>
      <c r="AJ157" s="1"/>
      <c r="AK157" s="1"/>
      <c r="AL157" s="1"/>
    </row>
    <row r="158" spans="2:38" ht="12.75">
      <c r="B158" s="32" t="s">
        <v>235</v>
      </c>
      <c r="C158" s="31" t="s">
        <v>161</v>
      </c>
      <c r="D158" s="3">
        <v>0.885</v>
      </c>
      <c r="E158" s="3">
        <v>0</v>
      </c>
      <c r="F158" s="10">
        <v>163.41</v>
      </c>
      <c r="G158" s="8">
        <f t="shared" si="37"/>
        <v>144.61785</v>
      </c>
      <c r="H158" s="3"/>
      <c r="I158" s="3"/>
      <c r="J158" s="3"/>
      <c r="K158" s="9"/>
      <c r="L158" s="10"/>
      <c r="M158" s="11">
        <v>1</v>
      </c>
      <c r="N158" s="8"/>
      <c r="O158" s="35">
        <f>MIN((1+0.03*M158)*600*(G158/MAX(G155:G155)),1000)</f>
        <v>539.4625</v>
      </c>
      <c r="P158" s="31" t="s">
        <v>29</v>
      </c>
      <c r="Q158" s="31" t="s">
        <v>192</v>
      </c>
      <c r="R158" s="31" t="s">
        <v>199</v>
      </c>
      <c r="S158" s="31"/>
      <c r="T158" s="31"/>
      <c r="U158" s="31"/>
      <c r="V158" s="31"/>
      <c r="W158" s="31"/>
      <c r="X158" s="31"/>
      <c r="Y158" s="31" t="s">
        <v>155</v>
      </c>
      <c r="Z158" s="3"/>
      <c r="AB158" s="3"/>
      <c r="AC158" s="1"/>
      <c r="AD158" s="1"/>
      <c r="AE158" s="1"/>
      <c r="AF158" s="1"/>
      <c r="AG158" s="1"/>
      <c r="AH158" s="1"/>
      <c r="AI158" s="1"/>
      <c r="AJ158" s="1"/>
      <c r="AK158" s="1"/>
      <c r="AL158" s="1"/>
    </row>
    <row r="159" spans="2:38" ht="12.75">
      <c r="B159" s="32" t="s">
        <v>36</v>
      </c>
      <c r="C159" s="33" t="s">
        <v>107</v>
      </c>
      <c r="D159" s="3">
        <v>0.88</v>
      </c>
      <c r="E159" s="3">
        <v>0</v>
      </c>
      <c r="F159" s="10">
        <v>129.24</v>
      </c>
      <c r="G159" s="8">
        <f t="shared" si="37"/>
        <v>113.73120000000002</v>
      </c>
      <c r="H159" s="3"/>
      <c r="I159" s="3"/>
      <c r="J159" s="3"/>
      <c r="K159" s="9"/>
      <c r="L159" s="10"/>
      <c r="M159" s="11">
        <v>1</v>
      </c>
      <c r="N159" s="8"/>
      <c r="O159" s="35">
        <f>MIN((1+0.03*M159)*600*(G159/MAX(G155:G155)),1000)</f>
        <v>424.24719687092573</v>
      </c>
      <c r="P159" s="33" t="s">
        <v>29</v>
      </c>
      <c r="Q159" s="33" t="s">
        <v>192</v>
      </c>
      <c r="R159" s="33" t="s">
        <v>199</v>
      </c>
      <c r="S159" s="31"/>
      <c r="T159" s="31"/>
      <c r="U159" s="31"/>
      <c r="V159" s="31"/>
      <c r="W159" s="31"/>
      <c r="X159" s="31"/>
      <c r="Y159" s="33" t="s">
        <v>155</v>
      </c>
      <c r="Z159" s="31" t="s">
        <v>243</v>
      </c>
      <c r="AB159" s="3"/>
      <c r="AC159" s="1"/>
      <c r="AD159" s="1"/>
      <c r="AE159" s="1"/>
      <c r="AF159" s="1"/>
      <c r="AG159" s="1"/>
      <c r="AH159" s="1"/>
      <c r="AI159" s="1"/>
      <c r="AJ159" s="1"/>
      <c r="AK159" s="1"/>
      <c r="AL159" s="1"/>
    </row>
    <row r="160" spans="2:38" ht="12.75">
      <c r="B160" s="32" t="s">
        <v>28</v>
      </c>
      <c r="C160" s="33" t="s">
        <v>117</v>
      </c>
      <c r="D160" s="3">
        <v>0.976</v>
      </c>
      <c r="E160" s="3">
        <v>0</v>
      </c>
      <c r="F160" s="10">
        <v>116.48</v>
      </c>
      <c r="G160" s="8">
        <f t="shared" si="37"/>
        <v>113.68448000000001</v>
      </c>
      <c r="H160" s="3"/>
      <c r="I160" s="3"/>
      <c r="J160" s="3"/>
      <c r="K160" s="9"/>
      <c r="L160" s="10"/>
      <c r="M160" s="11">
        <v>1</v>
      </c>
      <c r="N160" s="8"/>
      <c r="O160" s="35">
        <f>MIN((1+0.03*M160)*600*(G160/MAX(G155:G155)),1000)</f>
        <v>424.07291902071563</v>
      </c>
      <c r="P160" s="33" t="s">
        <v>29</v>
      </c>
      <c r="Q160" s="33" t="s">
        <v>192</v>
      </c>
      <c r="R160" s="33" t="s">
        <v>199</v>
      </c>
      <c r="S160" s="31"/>
      <c r="T160" s="31"/>
      <c r="U160" s="31"/>
      <c r="V160" s="31"/>
      <c r="W160" s="31"/>
      <c r="X160" s="31"/>
      <c r="Y160" s="33" t="s">
        <v>240</v>
      </c>
      <c r="Z160" s="3"/>
      <c r="AB160" s="3"/>
      <c r="AC160" s="1"/>
      <c r="AD160" s="1"/>
      <c r="AE160" s="1"/>
      <c r="AF160" s="1"/>
      <c r="AG160" s="1"/>
      <c r="AH160" s="1"/>
      <c r="AI160" s="1"/>
      <c r="AJ160" s="1"/>
      <c r="AK160" s="1"/>
      <c r="AL160" s="1"/>
    </row>
    <row r="161" spans="2:38" ht="12.75">
      <c r="B161" s="32" t="s">
        <v>36</v>
      </c>
      <c r="C161" s="33" t="s">
        <v>107</v>
      </c>
      <c r="D161" s="3">
        <v>0.88</v>
      </c>
      <c r="E161" s="3">
        <v>0</v>
      </c>
      <c r="F161" s="10">
        <v>132.11</v>
      </c>
      <c r="G161" s="8">
        <f t="shared" si="37"/>
        <v>116.25680000000001</v>
      </c>
      <c r="H161" s="3"/>
      <c r="I161" s="3"/>
      <c r="J161" s="3"/>
      <c r="K161" s="9"/>
      <c r="L161" s="10"/>
      <c r="M161" s="11">
        <v>0</v>
      </c>
      <c r="N161" s="8"/>
      <c r="O161" s="35">
        <f>MIN((1+0.03*M161)*600*(G161/MAX(G155:G155)),1000)</f>
        <v>421.03723018977263</v>
      </c>
      <c r="P161" s="33" t="s">
        <v>29</v>
      </c>
      <c r="Q161" s="33" t="s">
        <v>103</v>
      </c>
      <c r="R161" s="33" t="s">
        <v>241</v>
      </c>
      <c r="S161" s="31" t="s">
        <v>102</v>
      </c>
      <c r="T161" s="31" t="s">
        <v>163</v>
      </c>
      <c r="U161" s="31"/>
      <c r="V161" s="31"/>
      <c r="W161" s="31"/>
      <c r="X161" s="31"/>
      <c r="Y161" s="33" t="s">
        <v>155</v>
      </c>
      <c r="Z161" s="31" t="s">
        <v>242</v>
      </c>
      <c r="AB161" s="3"/>
      <c r="AC161" s="1"/>
      <c r="AD161" s="1"/>
      <c r="AE161" s="1"/>
      <c r="AF161" s="1"/>
      <c r="AG161" s="1"/>
      <c r="AH161" s="1"/>
      <c r="AI161" s="1"/>
      <c r="AJ161" s="1"/>
      <c r="AK161" s="1"/>
      <c r="AL161" s="1"/>
    </row>
    <row r="162" spans="2:38" ht="12.75">
      <c r="B162" s="32"/>
      <c r="C162" s="31"/>
      <c r="D162" s="3"/>
      <c r="E162" s="3"/>
      <c r="F162" s="10"/>
      <c r="G162" s="8"/>
      <c r="H162" s="3"/>
      <c r="I162" s="3"/>
      <c r="J162" s="3"/>
      <c r="K162" s="9"/>
      <c r="L162" s="10"/>
      <c r="M162" s="11"/>
      <c r="N162" s="8"/>
      <c r="O162" s="12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"/>
      <c r="AB162" s="3"/>
      <c r="AC162" s="1"/>
      <c r="AD162" s="1"/>
      <c r="AE162" s="1"/>
      <c r="AF162" s="1"/>
      <c r="AG162" s="1"/>
      <c r="AH162" s="1"/>
      <c r="AI162" s="1"/>
      <c r="AJ162" s="1"/>
      <c r="AK162" s="1"/>
      <c r="AL162" s="1"/>
    </row>
    <row r="163" spans="1:38" ht="12.75">
      <c r="A163" s="7">
        <v>39670</v>
      </c>
      <c r="B163" s="32" t="s">
        <v>54</v>
      </c>
      <c r="C163" s="31" t="s">
        <v>227</v>
      </c>
      <c r="D163" s="3">
        <v>0.925</v>
      </c>
      <c r="E163" s="3">
        <v>0</v>
      </c>
      <c r="F163" s="10">
        <v>147.39</v>
      </c>
      <c r="G163" s="8">
        <f aca="true" t="shared" si="38" ref="G163:G168">+(D163*(1-0.04*E163))*F163</f>
        <v>136.33575</v>
      </c>
      <c r="H163" s="3">
        <v>2</v>
      </c>
      <c r="I163" s="3">
        <v>44</v>
      </c>
      <c r="J163" s="3">
        <v>38</v>
      </c>
      <c r="K163" s="9">
        <v>53.71</v>
      </c>
      <c r="L163" s="10">
        <f aca="true" t="shared" si="39" ref="L163:L168">+K163*D163</f>
        <v>49.68175</v>
      </c>
      <c r="M163" s="11">
        <v>0</v>
      </c>
      <c r="N163" s="8">
        <f aca="true" t="shared" si="40" ref="N163:N168">+K163*D163*(1-0.04*E163)*(1+0.05*MAX(H163+I163/60+J163/3600-1,0))*(1+0.03*$M163)*(H163+I163/60+J163/3600)/(H163+I163/60+J163/3600+1/3)</f>
        <v>48.16280481555911</v>
      </c>
      <c r="O163" s="12">
        <f aca="true" t="shared" si="41" ref="O163:O168">1000*(N163/MAX(N$163:N$168))</f>
        <v>1000</v>
      </c>
      <c r="P163" s="33" t="s">
        <v>29</v>
      </c>
      <c r="Q163" s="33" t="s">
        <v>234</v>
      </c>
      <c r="R163" s="33" t="s">
        <v>237</v>
      </c>
      <c r="S163" s="33" t="s">
        <v>181</v>
      </c>
      <c r="T163" s="31" t="s">
        <v>32</v>
      </c>
      <c r="U163" s="31" t="s">
        <v>108</v>
      </c>
      <c r="V163" s="31" t="s">
        <v>100</v>
      </c>
      <c r="W163" s="31" t="s">
        <v>32</v>
      </c>
      <c r="X163" s="31" t="s">
        <v>109</v>
      </c>
      <c r="Y163" s="33" t="s">
        <v>29</v>
      </c>
      <c r="Z163" s="31"/>
      <c r="AB163" s="3"/>
      <c r="AC163" s="1"/>
      <c r="AD163" s="1"/>
      <c r="AE163" s="1"/>
      <c r="AF163" s="1"/>
      <c r="AG163" s="1"/>
      <c r="AH163" s="1"/>
      <c r="AI163" s="1"/>
      <c r="AJ163" s="1"/>
      <c r="AK163" s="1"/>
      <c r="AL163" s="1"/>
    </row>
    <row r="164" spans="2:38" ht="12.75">
      <c r="B164" s="32" t="s">
        <v>41</v>
      </c>
      <c r="C164" s="31" t="s">
        <v>161</v>
      </c>
      <c r="D164" s="3">
        <v>0.885</v>
      </c>
      <c r="E164" s="3">
        <v>0</v>
      </c>
      <c r="F164" s="10">
        <v>179.73</v>
      </c>
      <c r="G164" s="8">
        <f t="shared" si="38"/>
        <v>159.06105</v>
      </c>
      <c r="H164" s="3">
        <v>3</v>
      </c>
      <c r="I164" s="3">
        <v>23</v>
      </c>
      <c r="J164" s="3">
        <v>49</v>
      </c>
      <c r="K164" s="9">
        <v>52.91</v>
      </c>
      <c r="L164" s="10">
        <f t="shared" si="39"/>
        <v>46.82535</v>
      </c>
      <c r="M164" s="11">
        <v>0</v>
      </c>
      <c r="N164" s="8">
        <f t="shared" si="40"/>
        <v>47.75150681779001</v>
      </c>
      <c r="O164" s="12">
        <f t="shared" si="41"/>
        <v>991.4602565331446</v>
      </c>
      <c r="P164" s="31" t="s">
        <v>29</v>
      </c>
      <c r="Q164" s="31" t="s">
        <v>32</v>
      </c>
      <c r="R164" s="31" t="s">
        <v>232</v>
      </c>
      <c r="S164" s="31" t="s">
        <v>233</v>
      </c>
      <c r="T164" s="31" t="s">
        <v>226</v>
      </c>
      <c r="U164" s="31" t="s">
        <v>232</v>
      </c>
      <c r="V164" s="31" t="s">
        <v>108</v>
      </c>
      <c r="W164" s="31" t="s">
        <v>100</v>
      </c>
      <c r="X164" s="31" t="s">
        <v>226</v>
      </c>
      <c r="Y164" s="31" t="s">
        <v>29</v>
      </c>
      <c r="Z164" s="3"/>
      <c r="AB164" s="3"/>
      <c r="AC164" s="1"/>
      <c r="AD164" s="1"/>
      <c r="AE164" s="1"/>
      <c r="AF164" s="1"/>
      <c r="AG164" s="1"/>
      <c r="AH164" s="1"/>
      <c r="AI164" s="1"/>
      <c r="AJ164" s="1"/>
      <c r="AK164" s="1"/>
      <c r="AL164" s="1"/>
    </row>
    <row r="165" spans="2:38" ht="12.75">
      <c r="B165" s="32" t="s">
        <v>30</v>
      </c>
      <c r="C165" s="31" t="s">
        <v>106</v>
      </c>
      <c r="D165" s="3">
        <v>0.925</v>
      </c>
      <c r="E165" s="3">
        <v>0</v>
      </c>
      <c r="F165" s="10">
        <v>167.77</v>
      </c>
      <c r="G165" s="8">
        <f t="shared" si="38"/>
        <v>155.18725</v>
      </c>
      <c r="H165" s="3">
        <v>3</v>
      </c>
      <c r="I165" s="3">
        <v>21</v>
      </c>
      <c r="J165" s="3">
        <v>0</v>
      </c>
      <c r="K165" s="9">
        <v>50.08</v>
      </c>
      <c r="L165" s="10">
        <f t="shared" si="39"/>
        <v>46.324</v>
      </c>
      <c r="M165" s="11">
        <v>0</v>
      </c>
      <c r="N165" s="8">
        <f t="shared" si="40"/>
        <v>47.082267285067864</v>
      </c>
      <c r="O165" s="12">
        <f t="shared" si="41"/>
        <v>977.5648960929664</v>
      </c>
      <c r="P165" s="31" t="s">
        <v>29</v>
      </c>
      <c r="Q165" s="31" t="s">
        <v>234</v>
      </c>
      <c r="R165" s="31" t="s">
        <v>226</v>
      </c>
      <c r="S165" s="31" t="s">
        <v>181</v>
      </c>
      <c r="T165" s="31" t="s">
        <v>108</v>
      </c>
      <c r="U165" s="31" t="s">
        <v>100</v>
      </c>
      <c r="V165" s="31" t="s">
        <v>234</v>
      </c>
      <c r="W165" s="31" t="s">
        <v>29</v>
      </c>
      <c r="X165" s="31" t="s">
        <v>195</v>
      </c>
      <c r="Y165" s="31" t="s">
        <v>29</v>
      </c>
      <c r="Z165" s="3"/>
      <c r="AB165" s="3"/>
      <c r="AC165" s="1"/>
      <c r="AD165" s="1"/>
      <c r="AE165" s="1"/>
      <c r="AF165" s="1"/>
      <c r="AG165" s="1"/>
      <c r="AH165" s="1"/>
      <c r="AI165" s="1"/>
      <c r="AJ165" s="1"/>
      <c r="AK165" s="1"/>
      <c r="AL165" s="1"/>
    </row>
    <row r="166" spans="2:38" ht="12.75">
      <c r="B166" s="32" t="s">
        <v>49</v>
      </c>
      <c r="C166" s="31" t="s">
        <v>50</v>
      </c>
      <c r="D166" s="3">
        <v>0.94</v>
      </c>
      <c r="E166" s="3">
        <v>0</v>
      </c>
      <c r="F166" s="10">
        <v>175.78</v>
      </c>
      <c r="G166" s="8">
        <f t="shared" si="38"/>
        <v>165.23319999999998</v>
      </c>
      <c r="H166" s="3">
        <v>3</v>
      </c>
      <c r="I166" s="3">
        <v>51</v>
      </c>
      <c r="J166" s="3">
        <v>11</v>
      </c>
      <c r="K166" s="9">
        <v>45.62</v>
      </c>
      <c r="L166" s="10">
        <f t="shared" si="39"/>
        <v>42.882799999999996</v>
      </c>
      <c r="M166" s="11">
        <v>0</v>
      </c>
      <c r="N166" s="8">
        <f t="shared" si="40"/>
        <v>45.09860580750632</v>
      </c>
      <c r="O166" s="12">
        <f t="shared" si="41"/>
        <v>936.3783106115344</v>
      </c>
      <c r="P166" s="31" t="s">
        <v>29</v>
      </c>
      <c r="Q166" s="31" t="s">
        <v>32</v>
      </c>
      <c r="R166" s="31" t="s">
        <v>232</v>
      </c>
      <c r="S166" s="31" t="s">
        <v>191</v>
      </c>
      <c r="T166" s="31" t="s">
        <v>158</v>
      </c>
      <c r="U166" s="31" t="s">
        <v>179</v>
      </c>
      <c r="V166" s="31" t="s">
        <v>100</v>
      </c>
      <c r="W166" s="31" t="s">
        <v>195</v>
      </c>
      <c r="X166" s="31"/>
      <c r="Y166" s="31" t="s">
        <v>29</v>
      </c>
      <c r="Z166" s="3"/>
      <c r="AB166" s="3"/>
      <c r="AC166" s="1"/>
      <c r="AD166" s="1"/>
      <c r="AE166" s="1"/>
      <c r="AF166" s="1"/>
      <c r="AG166" s="1"/>
      <c r="AH166" s="1"/>
      <c r="AI166" s="1"/>
      <c r="AJ166" s="1"/>
      <c r="AK166" s="1"/>
      <c r="AL166" s="1"/>
    </row>
    <row r="167" spans="2:38" ht="12.75">
      <c r="B167" s="32" t="s">
        <v>28</v>
      </c>
      <c r="C167" s="31" t="s">
        <v>117</v>
      </c>
      <c r="D167" s="3">
        <v>0.976</v>
      </c>
      <c r="E167" s="3">
        <v>0</v>
      </c>
      <c r="F167" s="10">
        <v>111.3</v>
      </c>
      <c r="G167" s="8">
        <f t="shared" si="38"/>
        <v>108.6288</v>
      </c>
      <c r="H167" s="3">
        <v>3</v>
      </c>
      <c r="I167" s="3">
        <v>18</v>
      </c>
      <c r="J167" s="3">
        <v>32</v>
      </c>
      <c r="K167" s="9">
        <v>33.64</v>
      </c>
      <c r="L167" s="10">
        <f t="shared" si="39"/>
        <v>32.83264</v>
      </c>
      <c r="M167" s="11">
        <v>0</v>
      </c>
      <c r="N167" s="8">
        <f t="shared" si="40"/>
        <v>33.27127881753372</v>
      </c>
      <c r="O167" s="12">
        <f t="shared" si="41"/>
        <v>690.8085802923453</v>
      </c>
      <c r="P167" s="31" t="s">
        <v>29</v>
      </c>
      <c r="Q167" s="31" t="s">
        <v>234</v>
      </c>
      <c r="R167" s="31" t="s">
        <v>237</v>
      </c>
      <c r="S167" s="31" t="s">
        <v>32</v>
      </c>
      <c r="T167" s="31" t="s">
        <v>29</v>
      </c>
      <c r="U167" s="31" t="s">
        <v>100</v>
      </c>
      <c r="V167" s="31" t="s">
        <v>238</v>
      </c>
      <c r="W167" s="31"/>
      <c r="X167" s="31"/>
      <c r="Y167" s="31" t="s">
        <v>29</v>
      </c>
      <c r="Z167" s="31" t="s">
        <v>239</v>
      </c>
      <c r="AB167" s="3"/>
      <c r="AC167" s="1"/>
      <c r="AD167" s="1"/>
      <c r="AE167" s="1"/>
      <c r="AF167" s="1"/>
      <c r="AG167" s="1"/>
      <c r="AH167" s="1"/>
      <c r="AI167" s="1"/>
      <c r="AJ167" s="1"/>
      <c r="AK167" s="1"/>
      <c r="AL167" s="1"/>
    </row>
    <row r="168" spans="2:38" ht="12.75">
      <c r="B168" s="32" t="s">
        <v>28</v>
      </c>
      <c r="C168" s="33" t="s">
        <v>117</v>
      </c>
      <c r="D168" s="3">
        <v>0.976</v>
      </c>
      <c r="E168" s="3">
        <v>0</v>
      </c>
      <c r="F168" s="10">
        <v>82.21</v>
      </c>
      <c r="G168" s="8">
        <f t="shared" si="38"/>
        <v>80.23696</v>
      </c>
      <c r="H168" s="3">
        <v>2</v>
      </c>
      <c r="I168" s="3">
        <v>21</v>
      </c>
      <c r="J168" s="3">
        <v>45</v>
      </c>
      <c r="K168" s="9">
        <v>34.8</v>
      </c>
      <c r="L168" s="10">
        <f t="shared" si="39"/>
        <v>33.9648</v>
      </c>
      <c r="M168" s="11">
        <v>0</v>
      </c>
      <c r="N168" s="8">
        <f t="shared" si="40"/>
        <v>31.792883591962898</v>
      </c>
      <c r="O168" s="12">
        <f t="shared" si="41"/>
        <v>660.1127927186693</v>
      </c>
      <c r="P168" s="33" t="s">
        <v>29</v>
      </c>
      <c r="Q168" s="33" t="s">
        <v>234</v>
      </c>
      <c r="R168" s="33" t="s">
        <v>237</v>
      </c>
      <c r="S168" s="33" t="s">
        <v>32</v>
      </c>
      <c r="T168" s="31"/>
      <c r="U168" s="31"/>
      <c r="V168" s="31"/>
      <c r="W168" s="31"/>
      <c r="X168" s="31"/>
      <c r="Y168" s="33" t="s">
        <v>29</v>
      </c>
      <c r="Z168" s="31"/>
      <c r="AB168" s="3"/>
      <c r="AC168" s="1"/>
      <c r="AD168" s="1"/>
      <c r="AE168" s="1"/>
      <c r="AF168" s="1"/>
      <c r="AG168" s="1"/>
      <c r="AH168" s="1"/>
      <c r="AI168" s="1"/>
      <c r="AJ168" s="1"/>
      <c r="AK168" s="1"/>
      <c r="AL168" s="1"/>
    </row>
    <row r="169" spans="2:38" ht="12.75">
      <c r="B169" s="32"/>
      <c r="C169" s="33"/>
      <c r="D169" s="3"/>
      <c r="E169" s="3"/>
      <c r="F169" s="10"/>
      <c r="G169" s="8"/>
      <c r="H169" s="3"/>
      <c r="I169" s="3"/>
      <c r="J169" s="3"/>
      <c r="K169" s="9"/>
      <c r="L169" s="10"/>
      <c r="M169" s="11"/>
      <c r="N169" s="8"/>
      <c r="O169" s="12"/>
      <c r="P169" s="33"/>
      <c r="Q169" s="33"/>
      <c r="R169" s="33"/>
      <c r="S169" s="33"/>
      <c r="T169" s="31"/>
      <c r="U169" s="31"/>
      <c r="V169" s="31"/>
      <c r="W169" s="31"/>
      <c r="X169" s="31"/>
      <c r="Y169" s="33"/>
      <c r="Z169" s="31"/>
      <c r="AB169" s="3"/>
      <c r="AC169" s="1"/>
      <c r="AD169" s="1"/>
      <c r="AE169" s="1"/>
      <c r="AF169" s="1"/>
      <c r="AG169" s="1"/>
      <c r="AH169" s="1"/>
      <c r="AI169" s="1"/>
      <c r="AJ169" s="1"/>
      <c r="AK169" s="1"/>
      <c r="AL169" s="1"/>
    </row>
    <row r="170" spans="1:38" ht="12.75">
      <c r="A170" s="7">
        <v>39675</v>
      </c>
      <c r="B170" s="32" t="s">
        <v>41</v>
      </c>
      <c r="C170" s="33" t="s">
        <v>78</v>
      </c>
      <c r="D170" s="3">
        <v>0.885</v>
      </c>
      <c r="E170" s="3">
        <v>0</v>
      </c>
      <c r="F170" s="10">
        <v>179.45</v>
      </c>
      <c r="G170" s="8">
        <f>+(D170*(1-0.04*E170))*F170</f>
        <v>158.81324999999998</v>
      </c>
      <c r="H170" s="3">
        <v>4</v>
      </c>
      <c r="I170" s="3">
        <v>6</v>
      </c>
      <c r="J170" s="3">
        <v>13</v>
      </c>
      <c r="K170" s="9">
        <v>50.29</v>
      </c>
      <c r="L170" s="10">
        <f>+K170*D170</f>
        <v>44.50665</v>
      </c>
      <c r="M170" s="11">
        <v>1</v>
      </c>
      <c r="N170" s="8">
        <f>+K170*D170*(1-0.04*E170)*(1+0.05*MAX(H170+I170/60+J170/3600-1,0))*(1+0.03*$M170)*(H170+I170/60+J170/3600)/(H170+I170/60+J170/3600+1/3)</f>
        <v>48.97722866125761</v>
      </c>
      <c r="O170" s="12">
        <f>1000*(N170/MAX(N$170:N$174))</f>
        <v>1000</v>
      </c>
      <c r="P170" s="33" t="s">
        <v>29</v>
      </c>
      <c r="Q170" s="33" t="s">
        <v>166</v>
      </c>
      <c r="R170" s="33" t="s">
        <v>244</v>
      </c>
      <c r="S170" s="33" t="s">
        <v>245</v>
      </c>
      <c r="T170" s="31"/>
      <c r="U170" s="31"/>
      <c r="V170" s="31"/>
      <c r="W170" s="31"/>
      <c r="X170" s="31"/>
      <c r="Y170" s="33" t="s">
        <v>29</v>
      </c>
      <c r="Z170" s="31" t="s">
        <v>236</v>
      </c>
      <c r="AB170" s="3"/>
      <c r="AC170" s="1"/>
      <c r="AD170" s="1"/>
      <c r="AE170" s="1"/>
      <c r="AF170" s="1"/>
      <c r="AG170" s="1"/>
      <c r="AH170" s="1"/>
      <c r="AI170" s="1"/>
      <c r="AJ170" s="1"/>
      <c r="AK170" s="1"/>
      <c r="AL170" s="1"/>
    </row>
    <row r="171" spans="2:38" ht="12.75">
      <c r="B171" s="32" t="s">
        <v>33</v>
      </c>
      <c r="C171" s="33" t="s">
        <v>121</v>
      </c>
      <c r="D171" s="3">
        <v>0.855</v>
      </c>
      <c r="E171" s="3">
        <v>0</v>
      </c>
      <c r="F171" s="10">
        <v>169.44</v>
      </c>
      <c r="G171" s="8">
        <f>+(D171*(1-0.04*E171))*F171</f>
        <v>144.8712</v>
      </c>
      <c r="H171" s="3">
        <v>3</v>
      </c>
      <c r="I171" s="3">
        <v>25</v>
      </c>
      <c r="J171" s="3">
        <v>49</v>
      </c>
      <c r="K171" s="9">
        <v>49.4</v>
      </c>
      <c r="L171" s="10">
        <f>+K171*D171</f>
        <v>42.236999999999995</v>
      </c>
      <c r="M171" s="11">
        <v>1</v>
      </c>
      <c r="N171" s="8">
        <f>+K171*D171*(1-0.04*E171)*(1+0.05*MAX(H171+I171/60+J171/3600-1,0))*(1+0.03*$M171)*(H171+I171/60+J171/3600)/(H171+I171/60+J171/3600+1/3)</f>
        <v>44.469218012951046</v>
      </c>
      <c r="O171" s="12">
        <f>1000*(N171/MAX(N$170:N$174))</f>
        <v>907.957008358202</v>
      </c>
      <c r="P171" s="33" t="s">
        <v>29</v>
      </c>
      <c r="Q171" s="33" t="s">
        <v>166</v>
      </c>
      <c r="R171" s="33" t="s">
        <v>244</v>
      </c>
      <c r="S171" s="33" t="s">
        <v>245</v>
      </c>
      <c r="T171" s="31"/>
      <c r="U171" s="31"/>
      <c r="V171" s="31"/>
      <c r="W171" s="31"/>
      <c r="X171" s="31"/>
      <c r="Y171" s="33" t="s">
        <v>29</v>
      </c>
      <c r="Z171" s="31" t="s">
        <v>236</v>
      </c>
      <c r="AB171" s="3"/>
      <c r="AC171" s="1"/>
      <c r="AD171" s="1"/>
      <c r="AE171" s="1"/>
      <c r="AF171" s="1"/>
      <c r="AG171" s="1"/>
      <c r="AH171" s="1"/>
      <c r="AI171" s="1"/>
      <c r="AJ171" s="1"/>
      <c r="AK171" s="1"/>
      <c r="AL171" s="1"/>
    </row>
    <row r="172" spans="2:38" ht="12.75">
      <c r="B172" s="32" t="s">
        <v>246</v>
      </c>
      <c r="C172" s="33" t="s">
        <v>50</v>
      </c>
      <c r="D172" s="3">
        <v>0.94</v>
      </c>
      <c r="E172" s="3">
        <v>0</v>
      </c>
      <c r="F172" s="10">
        <v>112.61</v>
      </c>
      <c r="G172" s="8">
        <f>+(D172*(1-0.04*E172))*F172</f>
        <v>105.8534</v>
      </c>
      <c r="H172" s="3">
        <v>2</v>
      </c>
      <c r="I172" s="3">
        <v>37</v>
      </c>
      <c r="J172" s="3">
        <v>51</v>
      </c>
      <c r="K172" s="9">
        <v>42.8</v>
      </c>
      <c r="L172" s="10">
        <f>+K172*D172</f>
        <v>40.23199999999999</v>
      </c>
      <c r="M172" s="11">
        <v>0</v>
      </c>
      <c r="N172" s="8">
        <f>+K172*D172*(1-0.04*E172)*(1+0.05*MAX(H172+I172/60+J172/3600-1,0))*(1+0.03*$M172)*(H172+I172/60+J172/3600)/(H172+I172/60+J172/3600+1/3)</f>
        <v>38.61940644934869</v>
      </c>
      <c r="O172" s="12">
        <f>1000*(N172/MAX(N$170:N$174))</f>
        <v>788.5175928685761</v>
      </c>
      <c r="P172" s="33" t="s">
        <v>29</v>
      </c>
      <c r="Q172" s="33" t="s">
        <v>189</v>
      </c>
      <c r="R172" s="33" t="s">
        <v>166</v>
      </c>
      <c r="S172" s="33" t="s">
        <v>103</v>
      </c>
      <c r="T172" s="31" t="s">
        <v>99</v>
      </c>
      <c r="U172" s="31"/>
      <c r="V172" s="31"/>
      <c r="W172" s="31"/>
      <c r="X172" s="31"/>
      <c r="Y172" s="33" t="s">
        <v>29</v>
      </c>
      <c r="Z172" s="31"/>
      <c r="AB172" s="3"/>
      <c r="AC172" s="1"/>
      <c r="AD172" s="1"/>
      <c r="AE172" s="1"/>
      <c r="AF172" s="1"/>
      <c r="AG172" s="1"/>
      <c r="AH172" s="1"/>
      <c r="AI172" s="1"/>
      <c r="AJ172" s="1"/>
      <c r="AK172" s="1"/>
      <c r="AL172" s="1"/>
    </row>
    <row r="173" spans="2:38" ht="12.75">
      <c r="B173" s="32" t="s">
        <v>28</v>
      </c>
      <c r="C173" s="33" t="s">
        <v>117</v>
      </c>
      <c r="D173" s="3">
        <v>0.976</v>
      </c>
      <c r="E173" s="3">
        <v>0</v>
      </c>
      <c r="F173" s="10">
        <v>128.49</v>
      </c>
      <c r="G173" s="8">
        <f>+(D173*(1-0.04*E173))*F173</f>
        <v>125.40624000000001</v>
      </c>
      <c r="H173" s="3">
        <v>3</v>
      </c>
      <c r="I173" s="3">
        <v>43</v>
      </c>
      <c r="J173" s="3">
        <v>0</v>
      </c>
      <c r="K173" s="9">
        <v>34.57</v>
      </c>
      <c r="L173" s="10">
        <f>+K173*D173</f>
        <v>33.74032</v>
      </c>
      <c r="M173" s="11">
        <v>1</v>
      </c>
      <c r="N173" s="8">
        <f>+K173*D173*(1-0.04*E173)*(1+0.05*MAX(H173+I173/60+J173/3600-1,0))*(1+0.03*$M173)*(H173+I173/60+J173/3600)/(H173+I173/60+J173/3600+1/3)</f>
        <v>36.22426824207956</v>
      </c>
      <c r="O173" s="12">
        <f>1000*(N173/MAX(N$170:N$174))</f>
        <v>739.6144949853807</v>
      </c>
      <c r="P173" s="33" t="s">
        <v>29</v>
      </c>
      <c r="Q173" s="33" t="s">
        <v>166</v>
      </c>
      <c r="R173" s="33" t="s">
        <v>244</v>
      </c>
      <c r="S173" s="33" t="s">
        <v>245</v>
      </c>
      <c r="T173" s="31"/>
      <c r="U173" s="31"/>
      <c r="V173" s="31"/>
      <c r="W173" s="31"/>
      <c r="X173" s="31"/>
      <c r="Y173" s="33" t="s">
        <v>29</v>
      </c>
      <c r="Z173" s="31" t="s">
        <v>236</v>
      </c>
      <c r="AB173" s="3"/>
      <c r="AC173" s="1"/>
      <c r="AD173" s="1"/>
      <c r="AE173" s="1"/>
      <c r="AF173" s="1"/>
      <c r="AG173" s="1"/>
      <c r="AH173" s="1"/>
      <c r="AI173" s="1"/>
      <c r="AJ173" s="1"/>
      <c r="AK173" s="1"/>
      <c r="AL173" s="1"/>
    </row>
    <row r="174" spans="2:38" ht="12.75">
      <c r="B174" s="32" t="s">
        <v>256</v>
      </c>
      <c r="C174" s="33" t="s">
        <v>34</v>
      </c>
      <c r="D174" s="3">
        <v>0.94</v>
      </c>
      <c r="E174" s="3">
        <v>0</v>
      </c>
      <c r="F174" s="10">
        <v>60.75</v>
      </c>
      <c r="G174" s="8">
        <f>+(D174*(1-0.04*E174))*F174</f>
        <v>57.105</v>
      </c>
      <c r="H174" s="3">
        <v>1</v>
      </c>
      <c r="I174" s="3">
        <v>16</v>
      </c>
      <c r="J174" s="3">
        <v>38</v>
      </c>
      <c r="K174" s="9">
        <v>47.56</v>
      </c>
      <c r="L174" s="10">
        <f>+K174*D174</f>
        <v>44.7064</v>
      </c>
      <c r="M174" s="11">
        <v>0</v>
      </c>
      <c r="N174" s="8">
        <f>+K174*D174*(1-0.04*E174)*(1+0.05*MAX(H174+I174/60+J174/3600-1,0))*(1+0.03*$M174)*(H174+I174/60+J174/3600)/(H174+I174/60+J174/3600+1/3)</f>
        <v>35.9450358014871</v>
      </c>
      <c r="O174" s="12">
        <f>1000*(N174/MAX(N$170:N$174))</f>
        <v>733.9132242474277</v>
      </c>
      <c r="P174" s="33" t="s">
        <v>29</v>
      </c>
      <c r="Q174" s="33" t="s">
        <v>32</v>
      </c>
      <c r="R174" s="33" t="s">
        <v>99</v>
      </c>
      <c r="S174" s="33" t="s">
        <v>100</v>
      </c>
      <c r="T174" s="31" t="s">
        <v>32</v>
      </c>
      <c r="U174" s="31"/>
      <c r="V174" s="31"/>
      <c r="W174" s="31"/>
      <c r="X174" s="31"/>
      <c r="Y174" s="33" t="s">
        <v>29</v>
      </c>
      <c r="Z174" s="31"/>
      <c r="AB174" s="3"/>
      <c r="AC174" s="1"/>
      <c r="AD174" s="1"/>
      <c r="AE174" s="1"/>
      <c r="AF174" s="1"/>
      <c r="AG174" s="1"/>
      <c r="AH174" s="1"/>
      <c r="AI174" s="1"/>
      <c r="AJ174" s="1"/>
      <c r="AK174" s="1"/>
      <c r="AL174" s="1"/>
    </row>
    <row r="175" spans="2:38" ht="12.75">
      <c r="B175" s="32"/>
      <c r="C175" s="33"/>
      <c r="D175" s="3"/>
      <c r="E175" s="3"/>
      <c r="F175" s="10"/>
      <c r="G175" s="8"/>
      <c r="H175" s="3"/>
      <c r="I175" s="3"/>
      <c r="J175" s="3"/>
      <c r="K175" s="9"/>
      <c r="L175" s="10"/>
      <c r="M175" s="11"/>
      <c r="N175" s="8"/>
      <c r="O175" s="12"/>
      <c r="P175" s="33"/>
      <c r="Q175" s="33"/>
      <c r="R175" s="33"/>
      <c r="S175" s="33"/>
      <c r="T175" s="31"/>
      <c r="U175" s="31"/>
      <c r="V175" s="31"/>
      <c r="W175" s="31"/>
      <c r="X175" s="31"/>
      <c r="Y175" s="33"/>
      <c r="Z175" s="31"/>
      <c r="AB175" s="3"/>
      <c r="AC175" s="1"/>
      <c r="AD175" s="1"/>
      <c r="AE175" s="1"/>
      <c r="AF175" s="1"/>
      <c r="AG175" s="1"/>
      <c r="AH175" s="1"/>
      <c r="AI175" s="1"/>
      <c r="AJ175" s="1"/>
      <c r="AK175" s="1"/>
      <c r="AL175" s="1"/>
    </row>
    <row r="176" spans="1:38" ht="12.75">
      <c r="A176" s="7">
        <v>39676</v>
      </c>
      <c r="B176" s="32" t="s">
        <v>54</v>
      </c>
      <c r="C176" s="33" t="s">
        <v>227</v>
      </c>
      <c r="D176" s="3">
        <v>0.925</v>
      </c>
      <c r="E176" s="3">
        <v>0</v>
      </c>
      <c r="F176" s="10">
        <v>238.75</v>
      </c>
      <c r="G176" s="8">
        <f aca="true" t="shared" si="42" ref="G176:G182">+(D176*(1-0.04*E176))*F176</f>
        <v>220.84375</v>
      </c>
      <c r="H176" s="3">
        <v>4</v>
      </c>
      <c r="I176" s="3">
        <v>15</v>
      </c>
      <c r="J176" s="3">
        <v>23</v>
      </c>
      <c r="K176" s="9">
        <v>56.09</v>
      </c>
      <c r="L176" s="10">
        <f aca="true" t="shared" si="43" ref="L176:L182">+K176*D176</f>
        <v>51.883250000000004</v>
      </c>
      <c r="M176" s="11">
        <v>1</v>
      </c>
      <c r="N176" s="8">
        <f aca="true" t="shared" si="44" ref="N176:N182">+K176*D176*(1-0.04*E176)*(1+0.05*MAX(H176+I176/60+J176/3600-1,0))*(1+0.03*$M176)*(H176+I176/60+J176/3600)/(H176+I176/60+J176/3600+1/3)</f>
        <v>57.62773912850348</v>
      </c>
      <c r="O176" s="12">
        <f aca="true" t="shared" si="45" ref="O176:O182">1000*(N176/MAX(N$176:N$185))</f>
        <v>1000</v>
      </c>
      <c r="P176" s="33" t="s">
        <v>29</v>
      </c>
      <c r="Q176" s="33" t="s">
        <v>111</v>
      </c>
      <c r="R176" s="33" t="s">
        <v>102</v>
      </c>
      <c r="S176" s="33" t="s">
        <v>38</v>
      </c>
      <c r="T176" s="31" t="s">
        <v>43</v>
      </c>
      <c r="U176" s="31" t="s">
        <v>29</v>
      </c>
      <c r="V176" s="31" t="s">
        <v>181</v>
      </c>
      <c r="W176" s="31" t="s">
        <v>109</v>
      </c>
      <c r="X176" s="31"/>
      <c r="Y176" s="33" t="s">
        <v>29</v>
      </c>
      <c r="Z176" s="31"/>
      <c r="AB176" s="3"/>
      <c r="AC176" s="1"/>
      <c r="AD176" s="1"/>
      <c r="AE176" s="1"/>
      <c r="AF176" s="1"/>
      <c r="AG176" s="1"/>
      <c r="AH176" s="1"/>
      <c r="AI176" s="1"/>
      <c r="AJ176" s="1"/>
      <c r="AK176" s="1"/>
      <c r="AL176" s="1"/>
    </row>
    <row r="177" spans="2:38" ht="12.75">
      <c r="B177" s="32" t="s">
        <v>30</v>
      </c>
      <c r="C177" s="33" t="s">
        <v>106</v>
      </c>
      <c r="D177" s="3">
        <v>0.925</v>
      </c>
      <c r="E177" s="3">
        <v>0</v>
      </c>
      <c r="F177" s="10">
        <v>242.42</v>
      </c>
      <c r="G177" s="8">
        <f t="shared" si="42"/>
        <v>224.2385</v>
      </c>
      <c r="H177" s="3">
        <v>4</v>
      </c>
      <c r="I177" s="3">
        <v>40</v>
      </c>
      <c r="J177" s="3">
        <v>45</v>
      </c>
      <c r="K177" s="9">
        <v>51.81</v>
      </c>
      <c r="L177" s="10">
        <f t="shared" si="43"/>
        <v>47.92425000000001</v>
      </c>
      <c r="M177" s="11">
        <v>1</v>
      </c>
      <c r="N177" s="8">
        <f t="shared" si="44"/>
        <v>54.55607243398407</v>
      </c>
      <c r="O177" s="12">
        <f t="shared" si="45"/>
        <v>946.6981224498513</v>
      </c>
      <c r="P177" s="33" t="s">
        <v>29</v>
      </c>
      <c r="Q177" s="33" t="s">
        <v>193</v>
      </c>
      <c r="R177" s="33" t="s">
        <v>48</v>
      </c>
      <c r="S177" s="33" t="s">
        <v>110</v>
      </c>
      <c r="T177" s="33" t="s">
        <v>109</v>
      </c>
      <c r="U177" s="31"/>
      <c r="V177" s="31"/>
      <c r="W177" s="31"/>
      <c r="X177" s="31"/>
      <c r="Y177" s="33" t="s">
        <v>29</v>
      </c>
      <c r="Z177" s="31" t="s">
        <v>257</v>
      </c>
      <c r="AB177" s="3"/>
      <c r="AC177" s="1"/>
      <c r="AD177" s="1"/>
      <c r="AE177" s="1"/>
      <c r="AF177" s="1"/>
      <c r="AG177" s="1"/>
      <c r="AH177" s="1"/>
      <c r="AI177" s="1"/>
      <c r="AJ177" s="1"/>
      <c r="AK177" s="1"/>
      <c r="AL177" s="1"/>
    </row>
    <row r="178" spans="2:38" ht="12.75">
      <c r="B178" s="32" t="s">
        <v>30</v>
      </c>
      <c r="C178" s="33" t="s">
        <v>106</v>
      </c>
      <c r="D178" s="3">
        <v>0.925</v>
      </c>
      <c r="E178" s="3">
        <v>0</v>
      </c>
      <c r="F178" s="10">
        <v>230.25</v>
      </c>
      <c r="G178" s="8">
        <f t="shared" si="42"/>
        <v>212.98125000000002</v>
      </c>
      <c r="H178" s="3">
        <v>4</v>
      </c>
      <c r="I178" s="3">
        <v>40</v>
      </c>
      <c r="J178" s="3">
        <v>45</v>
      </c>
      <c r="K178" s="9">
        <v>49.2</v>
      </c>
      <c r="L178" s="10">
        <f t="shared" si="43"/>
        <v>45.510000000000005</v>
      </c>
      <c r="M178" s="11">
        <v>1</v>
      </c>
      <c r="N178" s="8">
        <f t="shared" si="44"/>
        <v>51.807735258676246</v>
      </c>
      <c r="O178" s="12">
        <f t="shared" si="45"/>
        <v>899.006902615956</v>
      </c>
      <c r="P178" s="33" t="s">
        <v>29</v>
      </c>
      <c r="Q178" s="33" t="s">
        <v>193</v>
      </c>
      <c r="R178" s="33" t="s">
        <v>48</v>
      </c>
      <c r="S178" s="33"/>
      <c r="T178" s="31"/>
      <c r="U178" s="31"/>
      <c r="V178" s="31"/>
      <c r="W178" s="31"/>
      <c r="X178" s="31"/>
      <c r="Y178" s="33" t="s">
        <v>29</v>
      </c>
      <c r="Z178" s="31" t="s">
        <v>258</v>
      </c>
      <c r="AB178" s="3"/>
      <c r="AC178" s="1"/>
      <c r="AD178" s="1"/>
      <c r="AE178" s="1"/>
      <c r="AF178" s="1"/>
      <c r="AG178" s="1"/>
      <c r="AH178" s="1"/>
      <c r="AI178" s="1"/>
      <c r="AJ178" s="1"/>
      <c r="AK178" s="1"/>
      <c r="AL178" s="1"/>
    </row>
    <row r="179" spans="2:38" ht="12.75">
      <c r="B179" s="32" t="s">
        <v>30</v>
      </c>
      <c r="C179" s="33" t="s">
        <v>106</v>
      </c>
      <c r="D179" s="3">
        <v>0.925</v>
      </c>
      <c r="E179" s="3">
        <v>0</v>
      </c>
      <c r="F179" s="10">
        <v>230.33</v>
      </c>
      <c r="G179" s="8">
        <f t="shared" si="42"/>
        <v>213.05525000000003</v>
      </c>
      <c r="H179" s="3">
        <v>4</v>
      </c>
      <c r="I179" s="3">
        <v>40</v>
      </c>
      <c r="J179" s="3">
        <v>45</v>
      </c>
      <c r="K179" s="9">
        <v>49.23</v>
      </c>
      <c r="L179" s="10">
        <f t="shared" si="43"/>
        <v>45.53775</v>
      </c>
      <c r="M179" s="11">
        <v>0</v>
      </c>
      <c r="N179" s="8">
        <f t="shared" si="44"/>
        <v>50.329442078787416</v>
      </c>
      <c r="O179" s="12">
        <f t="shared" si="45"/>
        <v>873.3544442296848</v>
      </c>
      <c r="P179" s="33" t="s">
        <v>29</v>
      </c>
      <c r="Q179" s="33" t="s">
        <v>193</v>
      </c>
      <c r="R179" s="33" t="s">
        <v>87</v>
      </c>
      <c r="S179" s="33" t="s">
        <v>48</v>
      </c>
      <c r="T179" s="31"/>
      <c r="U179" s="31"/>
      <c r="V179" s="31"/>
      <c r="W179" s="31"/>
      <c r="X179" s="31"/>
      <c r="Y179" s="33" t="s">
        <v>29</v>
      </c>
      <c r="Z179" s="31" t="s">
        <v>259</v>
      </c>
      <c r="AB179" s="3"/>
      <c r="AC179" s="1"/>
      <c r="AD179" s="1"/>
      <c r="AE179" s="1"/>
      <c r="AF179" s="1"/>
      <c r="AG179" s="1"/>
      <c r="AH179" s="1"/>
      <c r="AI179" s="1"/>
      <c r="AJ179" s="1"/>
      <c r="AK179" s="1"/>
      <c r="AL179" s="1"/>
    </row>
    <row r="180" spans="2:38" ht="12.75">
      <c r="B180" s="32" t="s">
        <v>33</v>
      </c>
      <c r="C180" s="33" t="s">
        <v>121</v>
      </c>
      <c r="D180" s="3">
        <v>0.855</v>
      </c>
      <c r="E180" s="3">
        <v>0</v>
      </c>
      <c r="F180" s="10">
        <v>242.33</v>
      </c>
      <c r="G180" s="8">
        <f t="shared" si="42"/>
        <v>207.19215</v>
      </c>
      <c r="H180" s="3">
        <v>4</v>
      </c>
      <c r="I180" s="3">
        <v>48</v>
      </c>
      <c r="J180" s="3">
        <v>2</v>
      </c>
      <c r="K180" s="9">
        <v>50.48</v>
      </c>
      <c r="L180" s="10">
        <f t="shared" si="43"/>
        <v>43.160399999999996</v>
      </c>
      <c r="M180" s="11">
        <v>1</v>
      </c>
      <c r="N180" s="8">
        <f t="shared" si="44"/>
        <v>49.468053228787696</v>
      </c>
      <c r="O180" s="12">
        <f t="shared" si="45"/>
        <v>858.4069751284085</v>
      </c>
      <c r="P180" s="33" t="s">
        <v>29</v>
      </c>
      <c r="Q180" s="33" t="s">
        <v>111</v>
      </c>
      <c r="R180" s="33" t="s">
        <v>102</v>
      </c>
      <c r="S180" s="33" t="s">
        <v>38</v>
      </c>
      <c r="T180" s="31" t="s">
        <v>43</v>
      </c>
      <c r="U180" s="31" t="s">
        <v>98</v>
      </c>
      <c r="V180" s="31" t="s">
        <v>203</v>
      </c>
      <c r="W180" s="31" t="s">
        <v>181</v>
      </c>
      <c r="X180" s="31" t="s">
        <v>99</v>
      </c>
      <c r="Y180" s="33" t="s">
        <v>29</v>
      </c>
      <c r="Z180" s="31" t="s">
        <v>247</v>
      </c>
      <c r="AB180" s="3"/>
      <c r="AC180" s="1"/>
      <c r="AD180" s="1"/>
      <c r="AE180" s="1"/>
      <c r="AF180" s="1"/>
      <c r="AG180" s="1"/>
      <c r="AH180" s="1"/>
      <c r="AI180" s="1"/>
      <c r="AJ180" s="1"/>
      <c r="AK180" s="1"/>
      <c r="AL180" s="1"/>
    </row>
    <row r="181" spans="2:38" ht="12.75">
      <c r="B181" s="32" t="s">
        <v>41</v>
      </c>
      <c r="C181" s="33" t="s">
        <v>161</v>
      </c>
      <c r="D181" s="3">
        <v>0.885</v>
      </c>
      <c r="E181" s="3">
        <v>0</v>
      </c>
      <c r="F181" s="10">
        <v>194.31</v>
      </c>
      <c r="G181" s="8">
        <f t="shared" si="42"/>
        <v>171.96435</v>
      </c>
      <c r="H181" s="3">
        <v>3</v>
      </c>
      <c r="I181" s="3">
        <v>50</v>
      </c>
      <c r="J181" s="3">
        <v>46</v>
      </c>
      <c r="K181" s="9">
        <v>50.52</v>
      </c>
      <c r="L181" s="10">
        <f t="shared" si="43"/>
        <v>44.7102</v>
      </c>
      <c r="M181" s="11">
        <v>1</v>
      </c>
      <c r="N181" s="8">
        <f t="shared" si="44"/>
        <v>48.40936613057245</v>
      </c>
      <c r="O181" s="12">
        <f t="shared" si="45"/>
        <v>840.0358379950483</v>
      </c>
      <c r="P181" s="33" t="s">
        <v>29</v>
      </c>
      <c r="Q181" s="33" t="s">
        <v>111</v>
      </c>
      <c r="R181" s="33" t="s">
        <v>102</v>
      </c>
      <c r="S181" s="33" t="s">
        <v>38</v>
      </c>
      <c r="T181" s="31" t="s">
        <v>90</v>
      </c>
      <c r="U181" s="31" t="s">
        <v>29</v>
      </c>
      <c r="V181" s="31" t="s">
        <v>185</v>
      </c>
      <c r="W181" s="31"/>
      <c r="X181" s="31"/>
      <c r="Y181" s="33" t="s">
        <v>29</v>
      </c>
      <c r="Z181" s="31" t="s">
        <v>247</v>
      </c>
      <c r="AB181" s="3"/>
      <c r="AC181" s="1"/>
      <c r="AD181" s="1"/>
      <c r="AE181" s="1"/>
      <c r="AF181" s="1"/>
      <c r="AG181" s="1"/>
      <c r="AH181" s="1"/>
      <c r="AI181" s="1"/>
      <c r="AJ181" s="1"/>
      <c r="AK181" s="1"/>
      <c r="AL181" s="1"/>
    </row>
    <row r="182" spans="2:38" ht="12.75">
      <c r="B182" s="32" t="s">
        <v>49</v>
      </c>
      <c r="C182" s="33" t="s">
        <v>50</v>
      </c>
      <c r="D182" s="3">
        <v>0.94</v>
      </c>
      <c r="E182" s="3">
        <v>0</v>
      </c>
      <c r="F182" s="10">
        <v>136.29</v>
      </c>
      <c r="G182" s="8">
        <f t="shared" si="42"/>
        <v>128.1126</v>
      </c>
      <c r="H182" s="3">
        <v>2</v>
      </c>
      <c r="I182" s="3">
        <v>51</v>
      </c>
      <c r="J182" s="3">
        <v>51</v>
      </c>
      <c r="K182" s="9">
        <v>47.59</v>
      </c>
      <c r="L182" s="10">
        <f t="shared" si="43"/>
        <v>44.7346</v>
      </c>
      <c r="M182" s="11">
        <v>0</v>
      </c>
      <c r="N182" s="8">
        <f t="shared" si="44"/>
        <v>43.80606315249978</v>
      </c>
      <c r="O182" s="12">
        <f t="shared" si="45"/>
        <v>760.155852285253</v>
      </c>
      <c r="P182" s="33" t="s">
        <v>29</v>
      </c>
      <c r="Q182" s="33" t="s">
        <v>249</v>
      </c>
      <c r="R182" s="33" t="s">
        <v>44</v>
      </c>
      <c r="S182" s="33"/>
      <c r="T182" s="31"/>
      <c r="U182" s="31"/>
      <c r="V182" s="31"/>
      <c r="W182" s="31"/>
      <c r="X182" s="31"/>
      <c r="Y182" s="33" t="s">
        <v>29</v>
      </c>
      <c r="Z182" s="31"/>
      <c r="AB182" s="3"/>
      <c r="AC182" s="1"/>
      <c r="AD182" s="1"/>
      <c r="AE182" s="1"/>
      <c r="AF182" s="1"/>
      <c r="AG182" s="1"/>
      <c r="AH182" s="1"/>
      <c r="AI182" s="1"/>
      <c r="AJ182" s="1"/>
      <c r="AK182" s="1"/>
      <c r="AL182" s="1"/>
    </row>
    <row r="183" spans="2:38" ht="12.75">
      <c r="B183" s="32" t="s">
        <v>42</v>
      </c>
      <c r="C183" s="33" t="s">
        <v>34</v>
      </c>
      <c r="D183" s="3">
        <v>0.94</v>
      </c>
      <c r="E183" s="3">
        <v>0</v>
      </c>
      <c r="F183" s="10">
        <v>135.29</v>
      </c>
      <c r="G183" s="8">
        <f>+(D183*(1-0.04*E183))*F183</f>
        <v>127.17259999999999</v>
      </c>
      <c r="H183" s="3">
        <v>2</v>
      </c>
      <c r="I183" s="3">
        <v>46</v>
      </c>
      <c r="J183" s="3">
        <v>28</v>
      </c>
      <c r="K183" s="9">
        <v>48.76</v>
      </c>
      <c r="L183" s="10">
        <f>+K183*D183</f>
        <v>45.834399999999995</v>
      </c>
      <c r="M183" s="11">
        <v>0</v>
      </c>
      <c r="N183" s="8">
        <f>+K183*D183*(1-0.04*E183)*(1+0.05*MAX(H183+I183/60+J183/3600-1,0))*(1+0.03*$M183)*(H183+I183/60+J183/3600)/(H183+I183/60+J183/3600+1/3)</f>
        <v>44.54866705973859</v>
      </c>
      <c r="O183" s="12">
        <f>1000*(N183/MAX(N$176:N$185))</f>
        <v>773.0420754560577</v>
      </c>
      <c r="P183" s="33" t="s">
        <v>37</v>
      </c>
      <c r="Q183" s="33" t="s">
        <v>132</v>
      </c>
      <c r="R183" s="33" t="s">
        <v>260</v>
      </c>
      <c r="S183" s="33" t="s">
        <v>262</v>
      </c>
      <c r="T183" s="31" t="s">
        <v>44</v>
      </c>
      <c r="U183" s="31" t="s">
        <v>102</v>
      </c>
      <c r="V183" s="31" t="s">
        <v>39</v>
      </c>
      <c r="W183" s="31"/>
      <c r="X183" s="31"/>
      <c r="Y183" s="33" t="s">
        <v>37</v>
      </c>
      <c r="Z183" s="31"/>
      <c r="AB183" s="3"/>
      <c r="AC183" s="1"/>
      <c r="AD183" s="1"/>
      <c r="AE183" s="1"/>
      <c r="AF183" s="1"/>
      <c r="AG183" s="1"/>
      <c r="AH183" s="1"/>
      <c r="AI183" s="1"/>
      <c r="AJ183" s="1"/>
      <c r="AK183" s="1"/>
      <c r="AL183" s="1"/>
    </row>
    <row r="184" spans="2:38" ht="12.75">
      <c r="B184" s="32" t="s">
        <v>253</v>
      </c>
      <c r="C184" s="33" t="s">
        <v>86</v>
      </c>
      <c r="D184" s="3">
        <v>0.94</v>
      </c>
      <c r="E184" s="3">
        <v>0</v>
      </c>
      <c r="F184" s="10">
        <v>139.36</v>
      </c>
      <c r="G184" s="8">
        <f>+(D184*(1-0.04*E184))*F184</f>
        <v>130.9984</v>
      </c>
      <c r="H184" s="3">
        <v>3</v>
      </c>
      <c r="I184" s="3">
        <v>3</v>
      </c>
      <c r="J184" s="3">
        <v>50</v>
      </c>
      <c r="K184" s="9">
        <v>45.48</v>
      </c>
      <c r="L184" s="10">
        <f>+K184*D184</f>
        <v>42.7512</v>
      </c>
      <c r="M184" s="11">
        <v>0</v>
      </c>
      <c r="N184" s="8">
        <f>+K184*D184*(1-0.04*E184)*(1+0.05*MAX(H184+I184/60+J184/3600-1,0))*(1+0.03*$M184)*(H184+I184/60+J184/3600)/(H184+I184/60+J184/3600+1/3)</f>
        <v>42.535293234396285</v>
      </c>
      <c r="O184" s="12">
        <f>1000*(N184/MAX(N$176:N$185))</f>
        <v>738.1044940796183</v>
      </c>
      <c r="P184" s="33" t="s">
        <v>37</v>
      </c>
      <c r="Q184" s="33" t="s">
        <v>38</v>
      </c>
      <c r="R184" s="33" t="s">
        <v>254</v>
      </c>
      <c r="S184" s="33" t="s">
        <v>215</v>
      </c>
      <c r="T184" s="33" t="s">
        <v>255</v>
      </c>
      <c r="U184" s="31" t="s">
        <v>44</v>
      </c>
      <c r="V184" s="31" t="s">
        <v>39</v>
      </c>
      <c r="W184" s="31" t="s">
        <v>37</v>
      </c>
      <c r="X184" s="31" t="s">
        <v>38</v>
      </c>
      <c r="Y184" s="33" t="s">
        <v>37</v>
      </c>
      <c r="Z184" s="31"/>
      <c r="AB184" s="3"/>
      <c r="AC184" s="1"/>
      <c r="AD184" s="1"/>
      <c r="AE184" s="1"/>
      <c r="AF184" s="1"/>
      <c r="AG184" s="1"/>
      <c r="AH184" s="1"/>
      <c r="AI184" s="1"/>
      <c r="AJ184" s="1"/>
      <c r="AK184" s="1"/>
      <c r="AL184" s="1"/>
    </row>
    <row r="185" spans="2:38" ht="12.75">
      <c r="B185" s="32" t="s">
        <v>28</v>
      </c>
      <c r="C185" s="33" t="s">
        <v>115</v>
      </c>
      <c r="D185" s="3">
        <v>0.976</v>
      </c>
      <c r="E185" s="3">
        <v>0</v>
      </c>
      <c r="F185" s="10">
        <v>141.2</v>
      </c>
      <c r="G185" s="8">
        <f>+(D185*(1-0.04*E185))*F185</f>
        <v>137.81119999999999</v>
      </c>
      <c r="H185" s="3">
        <v>3</v>
      </c>
      <c r="I185" s="3">
        <v>57</v>
      </c>
      <c r="J185" s="3">
        <v>1</v>
      </c>
      <c r="K185" s="9">
        <v>35.74</v>
      </c>
      <c r="L185" s="10">
        <f>+K185*D185</f>
        <v>34.88224</v>
      </c>
      <c r="M185" s="11">
        <v>0</v>
      </c>
      <c r="N185" s="8">
        <f>+K185*D185*(1-0.04*E185)*(1+0.05*MAX(H185+I185/60+J185/3600-1,0))*(1+0.03*$M185)*(H185+I185/60+J185/3600)/(H185+I185/60+J185/3600+1/3)</f>
        <v>36.913048711839416</v>
      </c>
      <c r="O185" s="12">
        <f>1000*(N185/MAX(N$176:N$185))</f>
        <v>640.5430660662811</v>
      </c>
      <c r="P185" s="33" t="s">
        <v>29</v>
      </c>
      <c r="Q185" s="33" t="s">
        <v>248</v>
      </c>
      <c r="R185" s="33" t="s">
        <v>90</v>
      </c>
      <c r="S185" s="33" t="s">
        <v>87</v>
      </c>
      <c r="T185" s="31"/>
      <c r="U185" s="31"/>
      <c r="V185" s="31"/>
      <c r="W185" s="31"/>
      <c r="X185" s="31"/>
      <c r="Y185" s="33" t="s">
        <v>29</v>
      </c>
      <c r="Z185" s="31"/>
      <c r="AB185" s="3"/>
      <c r="AC185" s="1"/>
      <c r="AD185" s="1"/>
      <c r="AE185" s="1"/>
      <c r="AF185" s="1"/>
      <c r="AG185" s="1"/>
      <c r="AH185" s="1"/>
      <c r="AI185" s="1"/>
      <c r="AJ185" s="1"/>
      <c r="AK185" s="1"/>
      <c r="AL185" s="1"/>
    </row>
    <row r="186" spans="2:38" ht="12.75">
      <c r="B186" s="32" t="s">
        <v>208</v>
      </c>
      <c r="C186" s="33" t="s">
        <v>194</v>
      </c>
      <c r="D186" s="3">
        <v>0.94</v>
      </c>
      <c r="E186" s="3">
        <v>0</v>
      </c>
      <c r="F186" s="10">
        <v>135.69</v>
      </c>
      <c r="G186" s="8">
        <f>+(D186*(1-0.04*E186))*F186</f>
        <v>127.5486</v>
      </c>
      <c r="H186" s="3">
        <v>4</v>
      </c>
      <c r="I186" s="3">
        <v>52</v>
      </c>
      <c r="J186" s="3">
        <v>51</v>
      </c>
      <c r="K186" s="9">
        <v>27.8</v>
      </c>
      <c r="L186" s="10">
        <f>+K186*D186</f>
        <v>26.131999999999998</v>
      </c>
      <c r="M186" s="11">
        <v>0</v>
      </c>
      <c r="N186" s="8">
        <f>+K186*D186*(1-0.04*E186)*(1+0.05*MAX(H186+I186/60+J186/3600-1,0))*(1+0.03*$M186)*(H186+I186/60+J186/3600)/(H186+I186/60+J186/3600+1/3)</f>
        <v>29.20795834310905</v>
      </c>
      <c r="O186" s="12">
        <f>1000*(N186/MAX(N$176:N$185))</f>
        <v>506.8385257658389</v>
      </c>
      <c r="P186" s="33" t="s">
        <v>37</v>
      </c>
      <c r="Q186" s="33" t="s">
        <v>38</v>
      </c>
      <c r="R186" s="33" t="s">
        <v>99</v>
      </c>
      <c r="S186" s="33" t="s">
        <v>159</v>
      </c>
      <c r="T186" s="31" t="s">
        <v>87</v>
      </c>
      <c r="U186" s="31"/>
      <c r="V186" s="31"/>
      <c r="W186" s="31"/>
      <c r="X186" s="31"/>
      <c r="Y186" s="33" t="s">
        <v>37</v>
      </c>
      <c r="Z186" s="31"/>
      <c r="AB186" s="3"/>
      <c r="AC186" s="1"/>
      <c r="AD186" s="1"/>
      <c r="AE186" s="1"/>
      <c r="AF186" s="1"/>
      <c r="AG186" s="1"/>
      <c r="AH186" s="1"/>
      <c r="AI186" s="1"/>
      <c r="AJ186" s="1"/>
      <c r="AK186" s="1"/>
      <c r="AL186" s="1"/>
    </row>
    <row r="187" spans="2:38" ht="12.75">
      <c r="B187" s="32"/>
      <c r="C187" s="33"/>
      <c r="D187" s="3"/>
      <c r="E187" s="3"/>
      <c r="F187" s="10"/>
      <c r="G187" s="8"/>
      <c r="H187" s="3"/>
      <c r="I187" s="3"/>
      <c r="J187" s="3"/>
      <c r="K187" s="9"/>
      <c r="L187" s="10"/>
      <c r="M187" s="11"/>
      <c r="N187" s="8"/>
      <c r="O187" s="12"/>
      <c r="P187" s="33"/>
      <c r="Q187" s="33"/>
      <c r="R187" s="33"/>
      <c r="S187" s="33"/>
      <c r="T187" s="31"/>
      <c r="U187" s="31"/>
      <c r="V187" s="31"/>
      <c r="W187" s="31"/>
      <c r="X187" s="31"/>
      <c r="Y187" s="33"/>
      <c r="Z187" s="31"/>
      <c r="AB187" s="3"/>
      <c r="AC187" s="1"/>
      <c r="AD187" s="1"/>
      <c r="AE187" s="1"/>
      <c r="AF187" s="1"/>
      <c r="AG187" s="1"/>
      <c r="AH187" s="1"/>
      <c r="AI187" s="1"/>
      <c r="AJ187" s="1"/>
      <c r="AK187" s="1"/>
      <c r="AL187" s="1"/>
    </row>
    <row r="188" spans="1:38" ht="12.75">
      <c r="A188" s="7">
        <v>39677</v>
      </c>
      <c r="B188" s="32" t="s">
        <v>54</v>
      </c>
      <c r="C188" s="33" t="s">
        <v>227</v>
      </c>
      <c r="D188" s="3">
        <v>0.925</v>
      </c>
      <c r="E188" s="3">
        <v>0</v>
      </c>
      <c r="F188" s="10">
        <v>138.31</v>
      </c>
      <c r="G188" s="8">
        <f>+(D188*(1-0.04*E188))*F188</f>
        <v>127.93675</v>
      </c>
      <c r="H188" s="3">
        <v>3</v>
      </c>
      <c r="I188" s="3">
        <v>23</v>
      </c>
      <c r="J188" s="3">
        <v>32</v>
      </c>
      <c r="K188" s="9">
        <v>40.92</v>
      </c>
      <c r="L188" s="10">
        <f>+K188*D188</f>
        <v>37.851000000000006</v>
      </c>
      <c r="M188" s="11">
        <v>0</v>
      </c>
      <c r="N188" s="8">
        <f>+K188*D188*(1-0.04*E188)*(1+0.05*MAX(H188+I188/60+J188/3600-1,0))*(1+0.03*$M188)*(H188+I188/60+J188/3600)/(H188+I188/60+J188/3600+1/3)</f>
        <v>38.586715093597775</v>
      </c>
      <c r="O188" s="12">
        <f>1000*(N188/MAX(N$188:N$190))</f>
        <v>1000</v>
      </c>
      <c r="P188" s="33" t="s">
        <v>29</v>
      </c>
      <c r="Q188" s="33" t="s">
        <v>32</v>
      </c>
      <c r="R188" s="33" t="s">
        <v>99</v>
      </c>
      <c r="S188" s="33" t="s">
        <v>85</v>
      </c>
      <c r="T188" s="31" t="s">
        <v>32</v>
      </c>
      <c r="U188" s="31" t="s">
        <v>252</v>
      </c>
      <c r="V188" s="31"/>
      <c r="W188" s="31"/>
      <c r="X188" s="31"/>
      <c r="Y188" s="33" t="s">
        <v>29</v>
      </c>
      <c r="Z188" s="31"/>
      <c r="AB188" s="3"/>
      <c r="AC188" s="1"/>
      <c r="AD188" s="1"/>
      <c r="AE188" s="1"/>
      <c r="AF188" s="1"/>
      <c r="AG188" s="1"/>
      <c r="AH188" s="1"/>
      <c r="AI188" s="1"/>
      <c r="AJ188" s="1"/>
      <c r="AK188" s="1"/>
      <c r="AL188" s="1"/>
    </row>
    <row r="189" spans="2:38" ht="12.75">
      <c r="B189" s="32" t="s">
        <v>41</v>
      </c>
      <c r="C189" s="33" t="s">
        <v>161</v>
      </c>
      <c r="D189" s="3">
        <v>0.885</v>
      </c>
      <c r="E189" s="3">
        <v>0</v>
      </c>
      <c r="F189" s="10">
        <v>143.01</v>
      </c>
      <c r="G189" s="8">
        <f>+(D189*(1-0.04*E189))*F189</f>
        <v>126.56384999999999</v>
      </c>
      <c r="H189" s="3">
        <v>3</v>
      </c>
      <c r="I189" s="3">
        <v>35</v>
      </c>
      <c r="J189" s="3">
        <v>37</v>
      </c>
      <c r="K189" s="9">
        <v>39.8</v>
      </c>
      <c r="L189" s="10">
        <f>+K189*D189</f>
        <v>35.223</v>
      </c>
      <c r="M189" s="11">
        <v>0</v>
      </c>
      <c r="N189" s="8">
        <f>+K189*D189*(1-0.04*E189)*(1+0.05*MAX(H189+I189/60+J189/3600-1,0))*(1+0.03*$M189)*(H189+I189/60+J189/3600)/(H189+I189/60+J189/3600+1/3)</f>
        <v>36.41315556350062</v>
      </c>
      <c r="O189" s="12">
        <f>1000*(N189/MAX(N$188:N$190))</f>
        <v>943.6707808678487</v>
      </c>
      <c r="P189" s="33" t="s">
        <v>29</v>
      </c>
      <c r="Q189" s="33" t="s">
        <v>32</v>
      </c>
      <c r="R189" s="33" t="s">
        <v>85</v>
      </c>
      <c r="S189" s="33" t="s">
        <v>99</v>
      </c>
      <c r="T189" s="31" t="s">
        <v>32</v>
      </c>
      <c r="U189" s="31" t="s">
        <v>98</v>
      </c>
      <c r="V189" s="31" t="s">
        <v>109</v>
      </c>
      <c r="W189" s="31"/>
      <c r="X189" s="31"/>
      <c r="Y189" s="33" t="s">
        <v>29</v>
      </c>
      <c r="Z189" s="31"/>
      <c r="AB189" s="3"/>
      <c r="AC189" s="1"/>
      <c r="AD189" s="1"/>
      <c r="AE189" s="1"/>
      <c r="AF189" s="1"/>
      <c r="AG189" s="1"/>
      <c r="AH189" s="1"/>
      <c r="AI189" s="1"/>
      <c r="AJ189" s="1"/>
      <c r="AK189" s="1"/>
      <c r="AL189" s="1"/>
    </row>
    <row r="190" spans="2:38" ht="12.75">
      <c r="B190" s="32" t="s">
        <v>28</v>
      </c>
      <c r="C190" s="33" t="s">
        <v>117</v>
      </c>
      <c r="D190" s="3">
        <v>0.976</v>
      </c>
      <c r="E190" s="3">
        <v>0</v>
      </c>
      <c r="F190" s="10">
        <v>40.74</v>
      </c>
      <c r="G190" s="8">
        <f>+(D190*(1-0.04*E190))*F190</f>
        <v>39.76224</v>
      </c>
      <c r="H190" s="3">
        <v>0</v>
      </c>
      <c r="I190" s="3">
        <v>55</v>
      </c>
      <c r="J190" s="3">
        <v>12</v>
      </c>
      <c r="K190" s="9">
        <v>40.74</v>
      </c>
      <c r="L190" s="10">
        <f>+K190*D190</f>
        <v>39.76224</v>
      </c>
      <c r="M190" s="11">
        <v>0</v>
      </c>
      <c r="N190" s="8">
        <f>+K190*D190*(1-0.04*E190)*(1+0.05*MAX(H190+I190/60+J190/3600-1,0))*(1+0.03*$M190)*(H190+I190/60+J190/3600)/(H190+I190/60+J190/3600+1/3)</f>
        <v>29.187176170212766</v>
      </c>
      <c r="O190" s="12">
        <f>1000*(N190/MAX(N$188:N$190))</f>
        <v>756.4047911156719</v>
      </c>
      <c r="P190" s="33" t="s">
        <v>29</v>
      </c>
      <c r="Q190" s="33" t="s">
        <v>32</v>
      </c>
      <c r="R190" s="33" t="s">
        <v>109</v>
      </c>
      <c r="S190" s="33"/>
      <c r="T190" s="31"/>
      <c r="U190" s="31"/>
      <c r="V190" s="31"/>
      <c r="W190" s="31"/>
      <c r="X190" s="31"/>
      <c r="Y190" s="33" t="s">
        <v>29</v>
      </c>
      <c r="Z190" s="31" t="s">
        <v>251</v>
      </c>
      <c r="AB190" s="3"/>
      <c r="AC190" s="1"/>
      <c r="AD190" s="1"/>
      <c r="AE190" s="1"/>
      <c r="AF190" s="1"/>
      <c r="AG190" s="1"/>
      <c r="AH190" s="1"/>
      <c r="AI190" s="1"/>
      <c r="AJ190" s="1"/>
      <c r="AK190" s="1"/>
      <c r="AL190" s="1"/>
    </row>
    <row r="191" spans="2:38" ht="12.75">
      <c r="B191" s="32" t="s">
        <v>49</v>
      </c>
      <c r="C191" s="33" t="s">
        <v>50</v>
      </c>
      <c r="D191" s="28">
        <v>0.94</v>
      </c>
      <c r="E191" s="3">
        <v>0</v>
      </c>
      <c r="F191" s="10">
        <v>151.56</v>
      </c>
      <c r="G191" s="8">
        <f>+(D191*(1-0.04*E191))*F191</f>
        <v>142.4664</v>
      </c>
      <c r="H191" s="3">
        <v>4</v>
      </c>
      <c r="I191" s="3">
        <v>34</v>
      </c>
      <c r="J191" s="3">
        <v>40</v>
      </c>
      <c r="K191" s="9"/>
      <c r="L191" s="10"/>
      <c r="M191" s="11">
        <v>0</v>
      </c>
      <c r="N191" s="8"/>
      <c r="O191" s="35">
        <f>MIN((1+0.03*M191)*600*(G191/MAX(G188:G190)),1000)</f>
        <v>668.1414058118562</v>
      </c>
      <c r="P191" s="33" t="s">
        <v>29</v>
      </c>
      <c r="Q191" s="33" t="s">
        <v>39</v>
      </c>
      <c r="R191" s="33" t="s">
        <v>99</v>
      </c>
      <c r="S191" s="33" t="s">
        <v>32</v>
      </c>
      <c r="T191" s="31" t="s">
        <v>90</v>
      </c>
      <c r="U191" s="31" t="s">
        <v>29</v>
      </c>
      <c r="V191" s="31" t="s">
        <v>32</v>
      </c>
      <c r="W191" s="31"/>
      <c r="X191" s="31"/>
      <c r="Y191" s="33" t="s">
        <v>155</v>
      </c>
      <c r="Z191" s="31"/>
      <c r="AB191" s="3"/>
      <c r="AC191" s="1"/>
      <c r="AD191" s="1"/>
      <c r="AE191" s="1"/>
      <c r="AF191" s="1"/>
      <c r="AG191" s="1"/>
      <c r="AH191" s="1"/>
      <c r="AI191" s="1"/>
      <c r="AJ191" s="1"/>
      <c r="AK191" s="1"/>
      <c r="AL191" s="1"/>
    </row>
    <row r="192" spans="2:38" ht="12.75">
      <c r="B192" s="32" t="s">
        <v>33</v>
      </c>
      <c r="C192" s="33" t="s">
        <v>121</v>
      </c>
      <c r="D192" s="3">
        <v>0.885</v>
      </c>
      <c r="E192" s="3">
        <v>0</v>
      </c>
      <c r="F192" s="10">
        <v>40.87</v>
      </c>
      <c r="G192" s="8">
        <f>+(D192*(1-0.04*E192))*F192</f>
        <v>36.16995</v>
      </c>
      <c r="H192" s="3">
        <v>3</v>
      </c>
      <c r="I192" s="3">
        <v>21</v>
      </c>
      <c r="J192" s="3">
        <v>33</v>
      </c>
      <c r="K192" s="9"/>
      <c r="L192" s="10"/>
      <c r="M192" s="11">
        <v>0</v>
      </c>
      <c r="N192" s="8"/>
      <c r="O192" s="35">
        <f>MIN((1+0.03*M192)*600*(G192/MAX(G188:G190)),1000)</f>
        <v>169.63046192747586</v>
      </c>
      <c r="P192" s="33" t="s">
        <v>29</v>
      </c>
      <c r="Q192" s="33" t="s">
        <v>32</v>
      </c>
      <c r="R192" s="33"/>
      <c r="S192" s="33"/>
      <c r="T192" s="31"/>
      <c r="U192" s="31"/>
      <c r="V192" s="31"/>
      <c r="W192" s="31"/>
      <c r="X192" s="31"/>
      <c r="Y192" s="33" t="s">
        <v>250</v>
      </c>
      <c r="Z192" s="31"/>
      <c r="AB192" s="3"/>
      <c r="AC192" s="1"/>
      <c r="AD192" s="1"/>
      <c r="AE192" s="1"/>
      <c r="AF192" s="1"/>
      <c r="AG192" s="1"/>
      <c r="AH192" s="1"/>
      <c r="AI192" s="1"/>
      <c r="AJ192" s="1"/>
      <c r="AK192" s="1"/>
      <c r="AL192" s="1"/>
    </row>
    <row r="193" spans="2:38" ht="12.75">
      <c r="B193" s="32"/>
      <c r="C193" s="33"/>
      <c r="D193" s="3"/>
      <c r="E193" s="3"/>
      <c r="F193" s="10"/>
      <c r="G193" s="8"/>
      <c r="H193" s="3"/>
      <c r="I193" s="3"/>
      <c r="J193" s="3"/>
      <c r="K193" s="9"/>
      <c r="L193" s="10"/>
      <c r="M193" s="11"/>
      <c r="N193" s="8"/>
      <c r="O193" s="35"/>
      <c r="P193" s="33"/>
      <c r="Q193" s="33"/>
      <c r="R193" s="33"/>
      <c r="S193" s="33"/>
      <c r="T193" s="31"/>
      <c r="U193" s="31"/>
      <c r="V193" s="31"/>
      <c r="W193" s="31"/>
      <c r="X193" s="31"/>
      <c r="Y193" s="33"/>
      <c r="Z193" s="31"/>
      <c r="AB193" s="3"/>
      <c r="AC193" s="1"/>
      <c r="AD193" s="1"/>
      <c r="AE193" s="1"/>
      <c r="AF193" s="1"/>
      <c r="AG193" s="1"/>
      <c r="AH193" s="1"/>
      <c r="AI193" s="1"/>
      <c r="AJ193" s="1"/>
      <c r="AK193" s="1"/>
      <c r="AL193" s="1"/>
    </row>
    <row r="194" spans="1:38" ht="12.75">
      <c r="A194" s="7">
        <v>39684</v>
      </c>
      <c r="B194" s="32" t="s">
        <v>41</v>
      </c>
      <c r="C194" s="33" t="s">
        <v>123</v>
      </c>
      <c r="D194" s="3">
        <v>0.885</v>
      </c>
      <c r="E194" s="3">
        <v>0</v>
      </c>
      <c r="F194" s="10">
        <v>110.28</v>
      </c>
      <c r="G194" s="8">
        <f aca="true" t="shared" si="46" ref="G194:G199">+(D194*(1-0.04*E194))*F194</f>
        <v>97.5978</v>
      </c>
      <c r="H194" s="8">
        <v>2</v>
      </c>
      <c r="I194" s="3">
        <v>20</v>
      </c>
      <c r="J194" s="3">
        <v>26</v>
      </c>
      <c r="K194" s="9">
        <v>47.12</v>
      </c>
      <c r="L194" s="10">
        <f>+K194*D194</f>
        <v>41.7012</v>
      </c>
      <c r="M194" s="11">
        <v>1</v>
      </c>
      <c r="N194" s="8">
        <f>+K194*D194*(1-0.04*E194)*(1+0.05*MAX(H194+I194/60+J194/3600-1,0))*(1+0.03*$M194)*(H194+I194/60+J194/3600)/(H194+I194/60+J194/3600+1/3)</f>
        <v>40.117799185681626</v>
      </c>
      <c r="O194" s="12">
        <f>1000*(N194/MAX(N$194:N$197))</f>
        <v>1000</v>
      </c>
      <c r="P194" s="33" t="s">
        <v>29</v>
      </c>
      <c r="Q194" s="33" t="s">
        <v>234</v>
      </c>
      <c r="R194" s="33" t="s">
        <v>226</v>
      </c>
      <c r="S194" s="33" t="s">
        <v>32</v>
      </c>
      <c r="T194" s="31" t="s">
        <v>234</v>
      </c>
      <c r="U194" s="31"/>
      <c r="V194" s="31"/>
      <c r="W194" s="31"/>
      <c r="X194" s="31"/>
      <c r="Y194" s="33" t="s">
        <v>226</v>
      </c>
      <c r="Z194" s="31"/>
      <c r="AB194" s="3"/>
      <c r="AC194" s="1"/>
      <c r="AD194" s="1"/>
      <c r="AE194" s="1"/>
      <c r="AF194" s="1"/>
      <c r="AG194" s="1"/>
      <c r="AH194" s="1"/>
      <c r="AI194" s="1"/>
      <c r="AJ194" s="1"/>
      <c r="AK194" s="1"/>
      <c r="AL194" s="1"/>
    </row>
    <row r="195" spans="2:38" ht="12.75">
      <c r="B195" s="32" t="s">
        <v>65</v>
      </c>
      <c r="C195" s="33" t="s">
        <v>264</v>
      </c>
      <c r="D195" s="3">
        <v>0.94</v>
      </c>
      <c r="E195" s="3">
        <v>0</v>
      </c>
      <c r="F195" s="10">
        <v>68.12</v>
      </c>
      <c r="G195" s="8">
        <f t="shared" si="46"/>
        <v>64.0328</v>
      </c>
      <c r="H195" s="3">
        <v>1</v>
      </c>
      <c r="I195" s="3">
        <v>49</v>
      </c>
      <c r="J195" s="3">
        <v>20</v>
      </c>
      <c r="K195" s="9">
        <v>37.38</v>
      </c>
      <c r="L195" s="10">
        <f>+K195*D195</f>
        <v>35.1372</v>
      </c>
      <c r="M195" s="11">
        <v>1</v>
      </c>
      <c r="N195" s="8">
        <f>+K195*D195*(1-0.04*E195)*(1+0.05*MAX(H195+I195/60+J195/3600-1,0))*(1+0.03*$M195)*(H195+I195/60+J195/3600)/(H195+I195/60+J195/3600+1/3)</f>
        <v>31.85250370611684</v>
      </c>
      <c r="O195" s="12">
        <f>1000*(N195/MAX(N$194:N$197))</f>
        <v>793.9743543430782</v>
      </c>
      <c r="P195" s="33" t="s">
        <v>29</v>
      </c>
      <c r="Q195" s="33" t="s">
        <v>100</v>
      </c>
      <c r="R195" s="33" t="s">
        <v>98</v>
      </c>
      <c r="S195" s="33" t="s">
        <v>29</v>
      </c>
      <c r="T195" s="31" t="s">
        <v>32</v>
      </c>
      <c r="U195" s="31" t="s">
        <v>234</v>
      </c>
      <c r="V195" s="31" t="s">
        <v>100</v>
      </c>
      <c r="W195" s="31"/>
      <c r="X195" s="31"/>
      <c r="Y195" s="33" t="s">
        <v>29</v>
      </c>
      <c r="Z195" s="31"/>
      <c r="AB195" s="3"/>
      <c r="AC195" s="1"/>
      <c r="AD195" s="1"/>
      <c r="AE195" s="1"/>
      <c r="AF195" s="1"/>
      <c r="AG195" s="1"/>
      <c r="AH195" s="1"/>
      <c r="AI195" s="1"/>
      <c r="AJ195" s="1"/>
      <c r="AK195" s="1"/>
      <c r="AL195" s="1"/>
    </row>
    <row r="196" spans="2:38" ht="12.75">
      <c r="B196" s="32" t="s">
        <v>135</v>
      </c>
      <c r="C196" s="33" t="s">
        <v>221</v>
      </c>
      <c r="D196" s="3">
        <v>0.984</v>
      </c>
      <c r="E196" s="3">
        <v>0</v>
      </c>
      <c r="F196" s="10">
        <v>39.4</v>
      </c>
      <c r="G196" s="8">
        <f t="shared" si="46"/>
        <v>38.7696</v>
      </c>
      <c r="H196" s="3">
        <v>1</v>
      </c>
      <c r="I196" s="3">
        <v>0</v>
      </c>
      <c r="J196" s="3">
        <v>0</v>
      </c>
      <c r="K196" s="9">
        <v>39.4</v>
      </c>
      <c r="L196" s="10">
        <f>+K196*D196</f>
        <v>38.7696</v>
      </c>
      <c r="M196" s="11">
        <v>1</v>
      </c>
      <c r="N196" s="8">
        <f>+K196*D196*(1-0.04*E196)*(1+0.05*MAX(H196+I196/60+J196/3600-1,0))*(1+0.03*$M196)*(H196+I196/60+J196/3600)/(H196+I196/60+J196/3600+1/3)</f>
        <v>29.949516</v>
      </c>
      <c r="O196" s="12">
        <f>1000*(N196/MAX(N$194:N$197))</f>
        <v>746.5393567922647</v>
      </c>
      <c r="P196" s="33" t="s">
        <v>29</v>
      </c>
      <c r="Q196" s="33" t="s">
        <v>100</v>
      </c>
      <c r="R196" s="33" t="s">
        <v>184</v>
      </c>
      <c r="S196" s="33" t="s">
        <v>109</v>
      </c>
      <c r="T196" s="31" t="s">
        <v>100</v>
      </c>
      <c r="U196" s="31" t="s">
        <v>29</v>
      </c>
      <c r="V196" s="31" t="s">
        <v>98</v>
      </c>
      <c r="W196" s="31"/>
      <c r="X196" s="31"/>
      <c r="Y196" s="33" t="s">
        <v>29</v>
      </c>
      <c r="Z196" s="31"/>
      <c r="AB196" s="3"/>
      <c r="AC196" s="1"/>
      <c r="AD196" s="1"/>
      <c r="AE196" s="1"/>
      <c r="AF196" s="1"/>
      <c r="AG196" s="1"/>
      <c r="AH196" s="1"/>
      <c r="AI196" s="1"/>
      <c r="AJ196" s="1"/>
      <c r="AK196" s="1"/>
      <c r="AL196" s="1"/>
    </row>
    <row r="197" spans="2:38" ht="12.75">
      <c r="B197" s="32" t="s">
        <v>74</v>
      </c>
      <c r="C197" s="33" t="s">
        <v>221</v>
      </c>
      <c r="D197" s="3">
        <v>0.894</v>
      </c>
      <c r="E197" s="3">
        <v>0</v>
      </c>
      <c r="F197" s="10">
        <v>42.37</v>
      </c>
      <c r="G197" s="8">
        <f t="shared" si="46"/>
        <v>37.87878</v>
      </c>
      <c r="H197" s="3">
        <v>1</v>
      </c>
      <c r="I197" s="3">
        <v>32</v>
      </c>
      <c r="J197" s="3">
        <v>40</v>
      </c>
      <c r="K197" s="9">
        <v>27.43</v>
      </c>
      <c r="L197" s="10">
        <f>+K197*D197</f>
        <v>24.52242</v>
      </c>
      <c r="M197" s="11">
        <v>1</v>
      </c>
      <c r="N197" s="8">
        <f>+K197*D197*(1-0.04*E197)*(1+0.05*MAX(H197+I197/60+J197/3600-1,0))*(1+0.03*$M197)*(H197+I197/60+J197/3600)/(H197+I197/60+J197/3600+1/3)</f>
        <v>21.33993306120513</v>
      </c>
      <c r="O197" s="12">
        <f>1000*(N197/MAX(N$194:N$197))</f>
        <v>531.9317982134356</v>
      </c>
      <c r="P197" s="33" t="s">
        <v>29</v>
      </c>
      <c r="Q197" s="33" t="s">
        <v>32</v>
      </c>
      <c r="R197" s="33" t="s">
        <v>100</v>
      </c>
      <c r="S197" s="33" t="s">
        <v>99</v>
      </c>
      <c r="T197" s="31"/>
      <c r="U197" s="31"/>
      <c r="V197" s="31"/>
      <c r="W197" s="31"/>
      <c r="X197" s="31"/>
      <c r="Y197" s="33" t="s">
        <v>29</v>
      </c>
      <c r="Z197" s="31" t="s">
        <v>263</v>
      </c>
      <c r="AB197" s="3"/>
      <c r="AC197" s="1"/>
      <c r="AD197" s="1"/>
      <c r="AE197" s="1"/>
      <c r="AF197" s="1"/>
      <c r="AG197" s="1"/>
      <c r="AH197" s="1"/>
      <c r="AI197" s="1"/>
      <c r="AJ197" s="1"/>
      <c r="AK197" s="1"/>
      <c r="AL197" s="1"/>
    </row>
    <row r="198" spans="2:38" ht="12.75">
      <c r="B198" s="32" t="s">
        <v>265</v>
      </c>
      <c r="C198" s="31" t="s">
        <v>50</v>
      </c>
      <c r="D198" s="3">
        <v>0.94</v>
      </c>
      <c r="E198" s="3">
        <v>0</v>
      </c>
      <c r="F198" s="10">
        <v>91.38</v>
      </c>
      <c r="G198" s="8">
        <f t="shared" si="46"/>
        <v>85.89719999999998</v>
      </c>
      <c r="H198" s="3"/>
      <c r="I198" s="3"/>
      <c r="J198" s="3"/>
      <c r="K198" s="9"/>
      <c r="L198" s="10"/>
      <c r="M198" s="11">
        <v>0</v>
      </c>
      <c r="N198" s="8"/>
      <c r="O198" s="35">
        <f>MIN((1+0.03*M198)*600*(G198/MAX(G194:G197)),1000)</f>
        <v>528.0684605595617</v>
      </c>
      <c r="P198" s="33" t="s">
        <v>29</v>
      </c>
      <c r="Q198" s="33" t="s">
        <v>108</v>
      </c>
      <c r="R198" s="33" t="s">
        <v>32</v>
      </c>
      <c r="S198" s="33" t="s">
        <v>234</v>
      </c>
      <c r="T198" s="31" t="s">
        <v>226</v>
      </c>
      <c r="U198" s="31" t="s">
        <v>233</v>
      </c>
      <c r="V198" s="31"/>
      <c r="W198" s="31"/>
      <c r="X198" s="31"/>
      <c r="Y198" s="33" t="s">
        <v>266</v>
      </c>
      <c r="Z198" s="31"/>
      <c r="AB198" s="3"/>
      <c r="AC198" s="1"/>
      <c r="AD198" s="1"/>
      <c r="AE198" s="1"/>
      <c r="AF198" s="1"/>
      <c r="AG198" s="1"/>
      <c r="AH198" s="1"/>
      <c r="AI198" s="1"/>
      <c r="AJ198" s="1"/>
      <c r="AK198" s="1"/>
      <c r="AL198" s="1"/>
    </row>
    <row r="199" spans="2:38" ht="12.75">
      <c r="B199" s="32" t="s">
        <v>33</v>
      </c>
      <c r="C199" s="33" t="s">
        <v>121</v>
      </c>
      <c r="D199" s="3">
        <v>0.855</v>
      </c>
      <c r="E199" s="3">
        <v>0</v>
      </c>
      <c r="F199" s="10">
        <v>67.93</v>
      </c>
      <c r="G199" s="8">
        <f t="shared" si="46"/>
        <v>58.08015</v>
      </c>
      <c r="H199" s="3"/>
      <c r="I199" s="3"/>
      <c r="J199" s="3"/>
      <c r="K199" s="9"/>
      <c r="L199" s="10"/>
      <c r="M199" s="11">
        <v>1</v>
      </c>
      <c r="N199" s="8"/>
      <c r="O199" s="35">
        <f>MIN((1+0.03*M199)*600*(G199/MAX(G194:G197)),1000)</f>
        <v>367.7698954279707</v>
      </c>
      <c r="P199" s="33" t="s">
        <v>29</v>
      </c>
      <c r="Q199" s="33" t="s">
        <v>234</v>
      </c>
      <c r="R199" s="33" t="s">
        <v>226</v>
      </c>
      <c r="S199" s="33"/>
      <c r="T199" s="31"/>
      <c r="U199" s="31"/>
      <c r="V199" s="31"/>
      <c r="W199" s="31"/>
      <c r="X199" s="31"/>
      <c r="Y199" s="33" t="s">
        <v>155</v>
      </c>
      <c r="Z199" s="31"/>
      <c r="AB199" s="3"/>
      <c r="AC199" s="1"/>
      <c r="AD199" s="1"/>
      <c r="AE199" s="1"/>
      <c r="AF199" s="1"/>
      <c r="AG199" s="1"/>
      <c r="AH199" s="1"/>
      <c r="AI199" s="1"/>
      <c r="AJ199" s="1"/>
      <c r="AK199" s="1"/>
      <c r="AL199" s="1"/>
    </row>
    <row r="200" spans="2:38" ht="12.75">
      <c r="B200" s="32"/>
      <c r="C200" s="31"/>
      <c r="D200" s="3"/>
      <c r="E200" s="3"/>
      <c r="F200" s="10"/>
      <c r="G200" s="8"/>
      <c r="H200" s="3"/>
      <c r="I200" s="3"/>
      <c r="J200" s="3"/>
      <c r="K200" s="9"/>
      <c r="L200" s="10"/>
      <c r="M200" s="11"/>
      <c r="N200" s="8"/>
      <c r="O200" s="12"/>
      <c r="P200" s="33"/>
      <c r="Q200" s="33"/>
      <c r="R200" s="33"/>
      <c r="S200" s="33"/>
      <c r="T200" s="31"/>
      <c r="U200" s="31"/>
      <c r="V200" s="31"/>
      <c r="W200" s="31"/>
      <c r="X200" s="31"/>
      <c r="Y200" s="33"/>
      <c r="Z200" s="31"/>
      <c r="AB200" s="3"/>
      <c r="AC200" s="1"/>
      <c r="AD200" s="1"/>
      <c r="AE200" s="1"/>
      <c r="AF200" s="1"/>
      <c r="AG200" s="1"/>
      <c r="AH200" s="1"/>
      <c r="AI200" s="1"/>
      <c r="AJ200" s="1"/>
      <c r="AK200" s="1"/>
      <c r="AL200" s="1"/>
    </row>
    <row r="201" spans="1:38" ht="12.75">
      <c r="A201" s="38">
        <v>39690</v>
      </c>
      <c r="B201" s="32" t="s">
        <v>28</v>
      </c>
      <c r="C201" s="31" t="s">
        <v>117</v>
      </c>
      <c r="D201" s="3">
        <v>0.975</v>
      </c>
      <c r="E201" s="3">
        <v>0</v>
      </c>
      <c r="F201" s="10">
        <v>90.28</v>
      </c>
      <c r="G201" s="8">
        <f>+(D201*(1-0.04*E201))*F201</f>
        <v>88.023</v>
      </c>
      <c r="H201" s="3">
        <v>2</v>
      </c>
      <c r="I201" s="3">
        <v>27</v>
      </c>
      <c r="J201" s="3">
        <v>41</v>
      </c>
      <c r="K201" s="9">
        <v>36.68</v>
      </c>
      <c r="L201" s="10">
        <f>+K201*D201</f>
        <v>35.763</v>
      </c>
      <c r="M201" s="11">
        <v>0</v>
      </c>
      <c r="N201" s="8">
        <f>+K201*D201*(1-0.04*E201)*(1+0.05*MAX(H201+I201/60+J201/3600-1,0))*(1+0.03*$M201)*(H201+I201/60+J201/3600)/(H201+I201/60+J201/3600+1/3)</f>
        <v>33.79896168389905</v>
      </c>
      <c r="O201" s="12">
        <f>1000*(N201/MAX(N$201:N$204))</f>
        <v>1000</v>
      </c>
      <c r="P201" s="33" t="s">
        <v>29</v>
      </c>
      <c r="Q201" s="33" t="s">
        <v>39</v>
      </c>
      <c r="R201" s="33" t="s">
        <v>108</v>
      </c>
      <c r="S201" s="33" t="s">
        <v>252</v>
      </c>
      <c r="T201" s="31" t="s">
        <v>32</v>
      </c>
      <c r="U201" s="31" t="s">
        <v>100</v>
      </c>
      <c r="V201" s="31"/>
      <c r="W201" s="31"/>
      <c r="X201" s="31"/>
      <c r="Y201" s="33" t="s">
        <v>29</v>
      </c>
      <c r="Z201" s="31"/>
      <c r="AB201" s="3"/>
      <c r="AC201" s="1"/>
      <c r="AD201" s="1"/>
      <c r="AE201" s="1"/>
      <c r="AF201" s="1"/>
      <c r="AG201" s="1"/>
      <c r="AH201" s="1"/>
      <c r="AI201" s="1"/>
      <c r="AJ201" s="1"/>
      <c r="AK201" s="1"/>
      <c r="AL201" s="1"/>
    </row>
    <row r="202" spans="2:38" ht="12.75">
      <c r="B202" s="32" t="s">
        <v>49</v>
      </c>
      <c r="C202" s="31" t="s">
        <v>50</v>
      </c>
      <c r="D202" s="3">
        <v>0.94</v>
      </c>
      <c r="E202" s="3">
        <v>0</v>
      </c>
      <c r="F202" s="10">
        <v>76.46</v>
      </c>
      <c r="G202" s="8">
        <f>+(D202*(1-0.04*E202))*F202</f>
        <v>71.87239999999998</v>
      </c>
      <c r="H202" s="3">
        <v>1</v>
      </c>
      <c r="I202" s="3">
        <v>55</v>
      </c>
      <c r="J202" s="3">
        <v>50</v>
      </c>
      <c r="K202" s="9">
        <v>39.6</v>
      </c>
      <c r="L202" s="10">
        <f>+K202*D202</f>
        <v>37.224</v>
      </c>
      <c r="M202" s="11">
        <v>0</v>
      </c>
      <c r="N202" s="8">
        <f>+K202*D202*(1-0.04*E202)*(1+0.05*MAX(H202+I202/60+J202/3600-1,0))*(1+0.03*$M202)*(H202+I202/60+J202/3600)/(H202+I202/60+J202/3600+1/3)</f>
        <v>33.220104601226986</v>
      </c>
      <c r="O202" s="12">
        <f>1000*(N202/MAX(N$201:N$204))</f>
        <v>982.8735246932802</v>
      </c>
      <c r="P202" s="33" t="s">
        <v>29</v>
      </c>
      <c r="Q202" s="33" t="s">
        <v>39</v>
      </c>
      <c r="R202" s="33" t="s">
        <v>99</v>
      </c>
      <c r="S202" s="33" t="s">
        <v>32</v>
      </c>
      <c r="T202" s="33" t="s">
        <v>100</v>
      </c>
      <c r="U202" s="31" t="s">
        <v>195</v>
      </c>
      <c r="V202" s="31"/>
      <c r="W202" s="31"/>
      <c r="X202" s="31"/>
      <c r="Y202" s="33" t="s">
        <v>29</v>
      </c>
      <c r="Z202" s="31"/>
      <c r="AB202" s="3"/>
      <c r="AC202" s="1"/>
      <c r="AD202" s="1"/>
      <c r="AE202" s="1"/>
      <c r="AF202" s="1"/>
      <c r="AG202" s="1"/>
      <c r="AH202" s="1"/>
      <c r="AI202" s="1"/>
      <c r="AJ202" s="1"/>
      <c r="AK202" s="1"/>
      <c r="AL202" s="1"/>
    </row>
    <row r="203" spans="2:38" ht="12.75">
      <c r="B203" s="32" t="s">
        <v>270</v>
      </c>
      <c r="C203" s="31" t="s">
        <v>161</v>
      </c>
      <c r="D203" s="3">
        <v>0.885</v>
      </c>
      <c r="E203" s="3">
        <v>0</v>
      </c>
      <c r="F203" s="10">
        <v>81.42</v>
      </c>
      <c r="G203" s="8">
        <f>+(D203*(1-0.04*E203))*F203</f>
        <v>72.0567</v>
      </c>
      <c r="H203" s="3">
        <v>2</v>
      </c>
      <c r="I203" s="3">
        <v>4</v>
      </c>
      <c r="J203" s="3">
        <v>33</v>
      </c>
      <c r="K203" s="9">
        <v>39.22</v>
      </c>
      <c r="L203" s="10">
        <f>+K203*D203</f>
        <v>34.7097</v>
      </c>
      <c r="M203" s="11">
        <v>0</v>
      </c>
      <c r="N203" s="8">
        <f>+K203*D203*(1-0.04*E203)*(1+0.05*MAX(H203+I203/60+J203/3600-1,0))*(1+0.03*$M203)*(H203+I203/60+J203/3600)/(H203+I203/60+J203/3600+1/3)</f>
        <v>31.516011898214288</v>
      </c>
      <c r="O203" s="12">
        <f>1000*(N203/MAX(N$201:N$204))</f>
        <v>932.4550319907519</v>
      </c>
      <c r="P203" s="33" t="s">
        <v>29</v>
      </c>
      <c r="Q203" s="33" t="s">
        <v>39</v>
      </c>
      <c r="R203" s="33" t="s">
        <v>43</v>
      </c>
      <c r="S203" s="33" t="s">
        <v>108</v>
      </c>
      <c r="T203" s="31" t="s">
        <v>100</v>
      </c>
      <c r="U203" s="31" t="s">
        <v>99</v>
      </c>
      <c r="V203" s="31"/>
      <c r="W203" s="31"/>
      <c r="X203" s="31"/>
      <c r="Y203" s="33" t="s">
        <v>29</v>
      </c>
      <c r="Z203" s="31"/>
      <c r="AB203" s="3"/>
      <c r="AC203" s="1"/>
      <c r="AD203" s="1"/>
      <c r="AE203" s="1"/>
      <c r="AF203" s="1"/>
      <c r="AG203" s="1"/>
      <c r="AH203" s="1"/>
      <c r="AI203" s="1"/>
      <c r="AJ203" s="1"/>
      <c r="AK203" s="1"/>
      <c r="AL203" s="1"/>
    </row>
    <row r="204" spans="2:38" ht="12.75">
      <c r="B204" s="32" t="s">
        <v>30</v>
      </c>
      <c r="C204" s="31" t="s">
        <v>106</v>
      </c>
      <c r="D204" s="3">
        <v>0.925</v>
      </c>
      <c r="E204" s="3">
        <v>0</v>
      </c>
      <c r="F204" s="10">
        <v>68.83</v>
      </c>
      <c r="G204" s="8">
        <f>+(D204*(1-0.04*E204))*F204</f>
        <v>63.66775</v>
      </c>
      <c r="H204" s="3">
        <v>2</v>
      </c>
      <c r="I204" s="3">
        <v>20</v>
      </c>
      <c r="J204" s="3">
        <v>10</v>
      </c>
      <c r="K204" s="9">
        <v>29.46</v>
      </c>
      <c r="L204" s="10">
        <f>+K204*D204</f>
        <v>27.250500000000002</v>
      </c>
      <c r="M204" s="11">
        <v>0</v>
      </c>
      <c r="N204" s="8">
        <f>+K204*D204*(1-0.04*E204)*(1+0.05*MAX(H204+I204/60+J204/3600-1,0))*(1+0.03*$M204)*(H204+I204/60+J204/3600)/(H204+I204/60+J204/3600+1/3)</f>
        <v>25.440893038284777</v>
      </c>
      <c r="O204" s="12">
        <f>1000*(N204/MAX(N$201:N$204))</f>
        <v>752.7122660221885</v>
      </c>
      <c r="P204" s="33" t="s">
        <v>29</v>
      </c>
      <c r="Q204" s="33" t="s">
        <v>39</v>
      </c>
      <c r="R204" s="33" t="s">
        <v>43</v>
      </c>
      <c r="S204" s="33" t="s">
        <v>108</v>
      </c>
      <c r="T204" s="31" t="s">
        <v>109</v>
      </c>
      <c r="U204" s="31"/>
      <c r="V204" s="31"/>
      <c r="W204" s="31"/>
      <c r="X204" s="31"/>
      <c r="Y204" s="33" t="s">
        <v>29</v>
      </c>
      <c r="Z204" s="31"/>
      <c r="AB204" s="3"/>
      <c r="AC204" s="1"/>
      <c r="AD204" s="1"/>
      <c r="AE204" s="1"/>
      <c r="AF204" s="1"/>
      <c r="AG204" s="1"/>
      <c r="AH204" s="1"/>
      <c r="AI204" s="1"/>
      <c r="AJ204" s="1"/>
      <c r="AK204" s="1"/>
      <c r="AL204" s="1"/>
    </row>
    <row r="205" spans="11:38" ht="12.75">
      <c r="K205" s="9"/>
      <c r="O205" s="12"/>
      <c r="AB205" s="3"/>
      <c r="AC205" s="1"/>
      <c r="AD205" s="1"/>
      <c r="AE205" s="1"/>
      <c r="AF205" s="1"/>
      <c r="AG205" s="1"/>
      <c r="AH205" s="1"/>
      <c r="AI205" s="1"/>
      <c r="AJ205" s="1"/>
      <c r="AK205" s="1"/>
      <c r="AL205" s="1"/>
    </row>
    <row r="206" spans="1:38" ht="12.75">
      <c r="A206" s="7">
        <v>39691</v>
      </c>
      <c r="B206" s="32" t="s">
        <v>30</v>
      </c>
      <c r="C206" s="31" t="s">
        <v>106</v>
      </c>
      <c r="D206" s="3">
        <v>0.925</v>
      </c>
      <c r="E206" s="3">
        <v>0</v>
      </c>
      <c r="F206" s="10">
        <v>124.35</v>
      </c>
      <c r="G206" s="8">
        <f>+(D206*(1-0.04*E206))*F206</f>
        <v>115.02375</v>
      </c>
      <c r="H206" s="3">
        <v>2</v>
      </c>
      <c r="I206" s="3">
        <v>45</v>
      </c>
      <c r="J206" s="3">
        <v>28</v>
      </c>
      <c r="K206" s="9">
        <v>45.09</v>
      </c>
      <c r="L206" s="10">
        <f>+K206*D206</f>
        <v>41.70825000000001</v>
      </c>
      <c r="M206" s="11">
        <v>0</v>
      </c>
      <c r="N206" s="8">
        <f>+K206*D206*(1-0.04*E206)*(1+0.05*MAX(H206+I206/60+J206/3600-1,0))*(1+0.03*$M206)*(H206+I206/60+J206/3600)/(H206+I206/60+J206/3600+1/3)</f>
        <v>40.480993322609635</v>
      </c>
      <c r="O206" s="12">
        <f>1000*(N206/MAX(N$206:N$208))</f>
        <v>1000</v>
      </c>
      <c r="P206" s="33" t="s">
        <v>29</v>
      </c>
      <c r="Q206" s="33" t="s">
        <v>237</v>
      </c>
      <c r="R206" s="33" t="s">
        <v>104</v>
      </c>
      <c r="S206" s="31" t="s">
        <v>271</v>
      </c>
      <c r="T206" s="31" t="s">
        <v>32</v>
      </c>
      <c r="V206" s="31"/>
      <c r="W206" s="31"/>
      <c r="X206" s="31"/>
      <c r="Y206" s="33" t="s">
        <v>29</v>
      </c>
      <c r="Z206" s="31" t="s">
        <v>272</v>
      </c>
      <c r="AB206" s="3"/>
      <c r="AC206" s="1"/>
      <c r="AD206" s="1"/>
      <c r="AE206" s="1"/>
      <c r="AF206" s="1"/>
      <c r="AG206" s="1"/>
      <c r="AH206" s="1"/>
      <c r="AI206" s="1"/>
      <c r="AJ206" s="1"/>
      <c r="AK206" s="1"/>
      <c r="AL206" s="1"/>
    </row>
    <row r="207" spans="2:38" ht="12.75">
      <c r="B207" s="32" t="s">
        <v>268</v>
      </c>
      <c r="C207" s="31" t="s">
        <v>269</v>
      </c>
      <c r="D207" s="3">
        <v>0.975</v>
      </c>
      <c r="E207" s="3">
        <v>0</v>
      </c>
      <c r="F207" s="10">
        <v>145.45</v>
      </c>
      <c r="G207" s="8">
        <f>+(D207*(1-0.04*E207))*F207</f>
        <v>141.81375</v>
      </c>
      <c r="H207" s="3">
        <v>3</v>
      </c>
      <c r="I207" s="3">
        <v>51</v>
      </c>
      <c r="J207" s="3">
        <v>44</v>
      </c>
      <c r="K207" s="9">
        <v>37.66</v>
      </c>
      <c r="L207" s="10">
        <f>+K207*D207</f>
        <v>36.7185</v>
      </c>
      <c r="M207" s="11">
        <v>1</v>
      </c>
      <c r="N207" s="8">
        <f>+K207*D207*(1-0.04*E207)*(1+0.05*MAX(H207+I207/60+J207/3600-1,0))*(1+0.03*$M207)*(H207+I207/60+J207/3600)/(H207+I207/60+J207/3600+1/3)</f>
        <v>39.797737612401136</v>
      </c>
      <c r="O207" s="12">
        <f>1000*(N207/MAX(N$206:N$208))</f>
        <v>983.1215675770761</v>
      </c>
      <c r="P207" s="33" t="s">
        <v>29</v>
      </c>
      <c r="Q207" s="33" t="s">
        <v>237</v>
      </c>
      <c r="R207" s="33" t="s">
        <v>48</v>
      </c>
      <c r="S207" s="33" t="s">
        <v>99</v>
      </c>
      <c r="T207" s="31" t="s">
        <v>29</v>
      </c>
      <c r="U207" s="31" t="s">
        <v>32</v>
      </c>
      <c r="V207" s="31" t="s">
        <v>100</v>
      </c>
      <c r="W207" s="31"/>
      <c r="X207" s="31"/>
      <c r="Y207" s="33" t="s">
        <v>29</v>
      </c>
      <c r="Z207" s="31"/>
      <c r="AB207" s="3"/>
      <c r="AC207" s="1"/>
      <c r="AD207" s="1"/>
      <c r="AE207" s="1"/>
      <c r="AF207" s="1"/>
      <c r="AG207" s="1"/>
      <c r="AH207" s="1"/>
      <c r="AI207" s="1"/>
      <c r="AJ207" s="1"/>
      <c r="AK207" s="1"/>
      <c r="AL207" s="1"/>
    </row>
    <row r="208" spans="2:38" ht="12.75">
      <c r="B208" s="32" t="s">
        <v>65</v>
      </c>
      <c r="C208" s="31" t="s">
        <v>34</v>
      </c>
      <c r="D208" s="3">
        <v>0.94</v>
      </c>
      <c r="E208" s="3">
        <v>0</v>
      </c>
      <c r="F208" s="10">
        <v>83.32</v>
      </c>
      <c r="G208" s="8">
        <f>+(D208*(1-0.04*E208))*F208</f>
        <v>78.32079999999999</v>
      </c>
      <c r="H208" s="3">
        <v>1</v>
      </c>
      <c r="I208" s="3">
        <v>54</v>
      </c>
      <c r="J208" s="3">
        <v>29</v>
      </c>
      <c r="K208" s="9">
        <v>43.67</v>
      </c>
      <c r="L208" s="10">
        <f>+K208*D208</f>
        <v>41.0498</v>
      </c>
      <c r="M208" s="11">
        <v>0</v>
      </c>
      <c r="N208" s="8">
        <f>+K208*D208*(1-0.04*E208)*(1+0.05*MAX(H208+I208/60+J208/3600-1,0))*(1+0.03*$M208)*(H208+I208/60+J208/3600)/(H208+I208/60+J208/3600+1/3)</f>
        <v>36.53158338238559</v>
      </c>
      <c r="O208" s="12">
        <f>1000*(N208/MAX(N$206:N$208))</f>
        <v>902.4379192291657</v>
      </c>
      <c r="P208" s="33" t="s">
        <v>29</v>
      </c>
      <c r="Q208" s="33" t="s">
        <v>181</v>
      </c>
      <c r="R208" s="33" t="s">
        <v>110</v>
      </c>
      <c r="S208" s="33" t="s">
        <v>104</v>
      </c>
      <c r="T208" s="31" t="s">
        <v>99</v>
      </c>
      <c r="U208" s="31"/>
      <c r="V208" s="31"/>
      <c r="W208" s="31"/>
      <c r="X208" s="31"/>
      <c r="Y208" s="33" t="s">
        <v>29</v>
      </c>
      <c r="Z208" s="31"/>
      <c r="AB208" s="3"/>
      <c r="AC208" s="1"/>
      <c r="AD208" s="1"/>
      <c r="AE208" s="1"/>
      <c r="AF208" s="1"/>
      <c r="AG208" s="1"/>
      <c r="AH208" s="1"/>
      <c r="AI208" s="1"/>
      <c r="AJ208" s="1"/>
      <c r="AK208" s="1"/>
      <c r="AL208" s="1"/>
    </row>
    <row r="209" spans="2:38" ht="12.75">
      <c r="B209" s="32" t="s">
        <v>30</v>
      </c>
      <c r="C209" s="31" t="s">
        <v>106</v>
      </c>
      <c r="D209" s="3">
        <v>0.925</v>
      </c>
      <c r="E209" s="3">
        <v>0</v>
      </c>
      <c r="F209" s="10">
        <v>127.5</v>
      </c>
      <c r="G209" s="8">
        <f>+(D209*(1-0.04*E209))*F209</f>
        <v>117.9375</v>
      </c>
      <c r="H209" s="3">
        <v>2</v>
      </c>
      <c r="I209" s="3">
        <v>45</v>
      </c>
      <c r="J209" s="3">
        <v>28</v>
      </c>
      <c r="K209" s="9">
        <v>46.23</v>
      </c>
      <c r="L209" s="10">
        <f>+K209*D209</f>
        <v>42.76275</v>
      </c>
      <c r="M209" s="11">
        <v>0</v>
      </c>
      <c r="N209" s="8">
        <f>+K209*D209*(1-0.04*E209)*(1+0.05*MAX(H209+I209/60+J209/3600-1,0))*(1+0.03*$M209)*(H209+I209/60+J209/3600)/(H209+I209/60+J209/3600+1/3)</f>
        <v>41.504464877006946</v>
      </c>
      <c r="O209" s="12">
        <f>1000*(N209/MAX(N$206:N$208))-36</f>
        <v>989.2827677977377</v>
      </c>
      <c r="P209" s="33" t="s">
        <v>29</v>
      </c>
      <c r="Q209" s="33" t="s">
        <v>237</v>
      </c>
      <c r="R209" s="33" t="s">
        <v>179</v>
      </c>
      <c r="S209" s="33" t="s">
        <v>110</v>
      </c>
      <c r="T209" s="33" t="s">
        <v>104</v>
      </c>
      <c r="U209" s="31" t="s">
        <v>271</v>
      </c>
      <c r="V209" s="31" t="s">
        <v>32</v>
      </c>
      <c r="W209" s="31"/>
      <c r="X209" s="31"/>
      <c r="Y209" s="33" t="s">
        <v>29</v>
      </c>
      <c r="Z209" s="31" t="s">
        <v>273</v>
      </c>
      <c r="AB209" s="3"/>
      <c r="AC209" s="1"/>
      <c r="AD209" s="1"/>
      <c r="AE209" s="1"/>
      <c r="AF209" s="1"/>
      <c r="AG209" s="1"/>
      <c r="AH209" s="1"/>
      <c r="AI209" s="1"/>
      <c r="AJ209" s="1"/>
      <c r="AK209" s="1"/>
      <c r="AL209" s="1"/>
    </row>
    <row r="210" spans="2:38" ht="12.75">
      <c r="B210" s="32" t="s">
        <v>31</v>
      </c>
      <c r="C210" s="31" t="s">
        <v>107</v>
      </c>
      <c r="D210" s="3">
        <v>0.88</v>
      </c>
      <c r="E210" s="3">
        <v>0</v>
      </c>
      <c r="F210" s="10">
        <v>109.51</v>
      </c>
      <c r="G210" s="8">
        <f>+(D210*(1-0.04*E210))*F210</f>
        <v>96.36880000000001</v>
      </c>
      <c r="H210" s="3"/>
      <c r="I210" s="3"/>
      <c r="J210" s="3"/>
      <c r="K210" s="9"/>
      <c r="L210" s="10"/>
      <c r="M210" s="11">
        <v>1</v>
      </c>
      <c r="N210" s="8"/>
      <c r="O210" s="35">
        <f>MIN((1+0.03*M210)*600*(G210/MAX(G206:G209)),1000)</f>
        <v>419.9587021709814</v>
      </c>
      <c r="P210" s="33" t="s">
        <v>29</v>
      </c>
      <c r="Q210" s="33" t="s">
        <v>237</v>
      </c>
      <c r="R210" s="33" t="s">
        <v>48</v>
      </c>
      <c r="S210" s="33" t="s">
        <v>103</v>
      </c>
      <c r="T210" s="31" t="s">
        <v>110</v>
      </c>
      <c r="U210" s="31"/>
      <c r="V210" s="31"/>
      <c r="W210" s="31"/>
      <c r="X210" s="31"/>
      <c r="Y210" s="33" t="s">
        <v>267</v>
      </c>
      <c r="Z210" s="31"/>
      <c r="AB210" s="3"/>
      <c r="AC210" s="1"/>
      <c r="AD210" s="1"/>
      <c r="AE210" s="1"/>
      <c r="AF210" s="1"/>
      <c r="AG210" s="1"/>
      <c r="AH210" s="1"/>
      <c r="AI210" s="1"/>
      <c r="AJ210" s="1"/>
      <c r="AK210" s="1"/>
      <c r="AL210" s="1"/>
    </row>
    <row r="211" spans="2:38" ht="12.75">
      <c r="B211" s="32"/>
      <c r="C211" s="31"/>
      <c r="D211" s="3"/>
      <c r="E211" s="3"/>
      <c r="F211" s="10"/>
      <c r="G211" s="8"/>
      <c r="H211" s="3"/>
      <c r="I211" s="3"/>
      <c r="J211" s="3"/>
      <c r="K211" s="9"/>
      <c r="L211" s="10"/>
      <c r="M211" s="11"/>
      <c r="N211" s="8"/>
      <c r="O211" s="12"/>
      <c r="P211" s="33"/>
      <c r="Q211" s="33"/>
      <c r="R211" s="33"/>
      <c r="S211" s="33"/>
      <c r="T211" s="31"/>
      <c r="U211" s="31"/>
      <c r="V211" s="31"/>
      <c r="W211" s="31"/>
      <c r="X211" s="31"/>
      <c r="Y211" s="33"/>
      <c r="Z211" s="31"/>
      <c r="AB211" s="3"/>
      <c r="AC211" s="1"/>
      <c r="AD211" s="1"/>
      <c r="AE211" s="1"/>
      <c r="AF211" s="1"/>
      <c r="AG211" s="1"/>
      <c r="AH211" s="1"/>
      <c r="AI211" s="1"/>
      <c r="AJ211" s="1"/>
      <c r="AK211" s="1"/>
      <c r="AL211" s="1"/>
    </row>
    <row r="212" spans="1:38" ht="12.75">
      <c r="A212" s="7">
        <v>39692</v>
      </c>
      <c r="B212" s="32" t="s">
        <v>135</v>
      </c>
      <c r="C212" s="31" t="s">
        <v>107</v>
      </c>
      <c r="D212" s="3">
        <v>0.88</v>
      </c>
      <c r="E212" s="3">
        <v>0</v>
      </c>
      <c r="F212" s="10">
        <v>127.4</v>
      </c>
      <c r="G212" s="8">
        <f aca="true" t="shared" si="47" ref="G212:G224">+(D212*(1-0.04*E212))*F212</f>
        <v>112.11200000000001</v>
      </c>
      <c r="H212" s="3">
        <v>2</v>
      </c>
      <c r="I212" s="3">
        <v>43</v>
      </c>
      <c r="J212" s="3">
        <v>13</v>
      </c>
      <c r="K212" s="9">
        <v>46.8</v>
      </c>
      <c r="L212" s="10">
        <f aca="true" t="shared" si="48" ref="L212:L217">+K212*D212</f>
        <v>41.184</v>
      </c>
      <c r="M212" s="11">
        <v>1</v>
      </c>
      <c r="N212" s="8">
        <f aca="true" t="shared" si="49" ref="N212:N217">+K212*D212*(1-0.04*E212)*(1+0.05*MAX(H212+I212/60+J212/3600-1,0))*(1+0.03*$M212)*(H212+I212/60+J212/3600)/(H212+I212/60+J212/3600+1/3)</f>
        <v>41.03936722540161</v>
      </c>
      <c r="O212" s="12">
        <f aca="true" t="shared" si="50" ref="O212:O217">1000*(N212/MAX(N$212:N$217))</f>
        <v>1000</v>
      </c>
      <c r="P212" s="33" t="s">
        <v>29</v>
      </c>
      <c r="Q212" s="33" t="s">
        <v>111</v>
      </c>
      <c r="R212" s="33" t="s">
        <v>184</v>
      </c>
      <c r="S212" s="33" t="s">
        <v>32</v>
      </c>
      <c r="T212" s="31" t="s">
        <v>109</v>
      </c>
      <c r="U212" s="31" t="s">
        <v>29</v>
      </c>
      <c r="V212" s="31" t="s">
        <v>32</v>
      </c>
      <c r="W212" s="31" t="s">
        <v>109</v>
      </c>
      <c r="X212" s="31"/>
      <c r="Y212" s="33" t="s">
        <v>29</v>
      </c>
      <c r="Z212" s="31"/>
      <c r="AB212" s="3"/>
      <c r="AC212" s="1"/>
      <c r="AD212" s="1"/>
      <c r="AE212" s="1"/>
      <c r="AF212" s="1"/>
      <c r="AG212" s="1"/>
      <c r="AH212" s="1"/>
      <c r="AI212" s="1"/>
      <c r="AJ212" s="1"/>
      <c r="AK212" s="1"/>
      <c r="AL212" s="1"/>
    </row>
    <row r="213" spans="2:38" ht="12.75">
      <c r="B213" s="32" t="s">
        <v>33</v>
      </c>
      <c r="C213" s="31" t="s">
        <v>121</v>
      </c>
      <c r="D213" s="3">
        <v>0.855</v>
      </c>
      <c r="E213" s="3">
        <v>0</v>
      </c>
      <c r="F213" s="10">
        <v>119.5</v>
      </c>
      <c r="G213" s="8">
        <f t="shared" si="47"/>
        <v>102.1725</v>
      </c>
      <c r="H213" s="3">
        <v>2</v>
      </c>
      <c r="I213" s="3">
        <v>32</v>
      </c>
      <c r="J213" s="3">
        <v>24</v>
      </c>
      <c r="K213" s="9">
        <v>47</v>
      </c>
      <c r="L213" s="10">
        <f t="shared" si="48"/>
        <v>40.185</v>
      </c>
      <c r="M213" s="11">
        <v>1</v>
      </c>
      <c r="N213" s="8">
        <f t="shared" si="49"/>
        <v>39.406204443967525</v>
      </c>
      <c r="O213" s="12">
        <f t="shared" si="50"/>
        <v>960.2049716686853</v>
      </c>
      <c r="P213" s="33" t="s">
        <v>29</v>
      </c>
      <c r="Q213" s="33" t="s">
        <v>111</v>
      </c>
      <c r="R213" s="33" t="s">
        <v>184</v>
      </c>
      <c r="S213" s="33" t="s">
        <v>32</v>
      </c>
      <c r="T213" s="31" t="s">
        <v>109</v>
      </c>
      <c r="U213" s="31" t="s">
        <v>29</v>
      </c>
      <c r="V213" s="31" t="s">
        <v>32</v>
      </c>
      <c r="W213" s="31" t="s">
        <v>109</v>
      </c>
      <c r="X213" s="31"/>
      <c r="Y213" s="33" t="s">
        <v>29</v>
      </c>
      <c r="Z213" s="31"/>
      <c r="AB213" s="3"/>
      <c r="AC213" s="1"/>
      <c r="AD213" s="1"/>
      <c r="AE213" s="1"/>
      <c r="AF213" s="1"/>
      <c r="AG213" s="1"/>
      <c r="AH213" s="1"/>
      <c r="AI213" s="1"/>
      <c r="AJ213" s="1"/>
      <c r="AK213" s="1"/>
      <c r="AL213" s="1"/>
    </row>
    <row r="214" spans="2:38" ht="12.75">
      <c r="B214" s="32" t="s">
        <v>72</v>
      </c>
      <c r="C214" s="31" t="s">
        <v>161</v>
      </c>
      <c r="D214" s="3">
        <v>0.885</v>
      </c>
      <c r="E214" s="3">
        <v>0</v>
      </c>
      <c r="F214" s="10">
        <v>113.4</v>
      </c>
      <c r="G214" s="8">
        <f t="shared" si="47"/>
        <v>100.35900000000001</v>
      </c>
      <c r="H214" s="3">
        <v>2</v>
      </c>
      <c r="I214" s="3">
        <v>43</v>
      </c>
      <c r="J214" s="3">
        <v>58</v>
      </c>
      <c r="K214" s="9">
        <v>41.5</v>
      </c>
      <c r="L214" s="10">
        <f t="shared" si="48"/>
        <v>36.7275</v>
      </c>
      <c r="M214" s="11">
        <v>1</v>
      </c>
      <c r="N214" s="8">
        <f t="shared" si="49"/>
        <v>36.637873954804235</v>
      </c>
      <c r="O214" s="12">
        <f t="shared" si="50"/>
        <v>892.7494849902793</v>
      </c>
      <c r="P214" s="33" t="s">
        <v>29</v>
      </c>
      <c r="Q214" s="33" t="s">
        <v>111</v>
      </c>
      <c r="R214" s="33" t="s">
        <v>184</v>
      </c>
      <c r="S214" s="33" t="s">
        <v>32</v>
      </c>
      <c r="T214" s="31" t="s">
        <v>109</v>
      </c>
      <c r="U214" s="31" t="s">
        <v>29</v>
      </c>
      <c r="V214" s="31" t="s">
        <v>32</v>
      </c>
      <c r="W214" s="31" t="s">
        <v>184</v>
      </c>
      <c r="X214" s="31" t="s">
        <v>100</v>
      </c>
      <c r="Y214" s="33" t="s">
        <v>29</v>
      </c>
      <c r="Z214" s="31"/>
      <c r="AB214" s="3"/>
      <c r="AC214" s="1"/>
      <c r="AD214" s="1"/>
      <c r="AE214" s="1"/>
      <c r="AF214" s="1"/>
      <c r="AG214" s="1"/>
      <c r="AH214" s="1"/>
      <c r="AI214" s="1"/>
      <c r="AJ214" s="1"/>
      <c r="AK214" s="1"/>
      <c r="AL214" s="1"/>
    </row>
    <row r="215" spans="2:38" ht="12.75">
      <c r="B215" s="32" t="s">
        <v>274</v>
      </c>
      <c r="C215" s="31" t="s">
        <v>106</v>
      </c>
      <c r="D215" s="3">
        <v>0.925</v>
      </c>
      <c r="E215" s="3">
        <v>0</v>
      </c>
      <c r="F215" s="10">
        <v>79.95</v>
      </c>
      <c r="G215" s="8">
        <f t="shared" si="47"/>
        <v>73.95375</v>
      </c>
      <c r="H215" s="3">
        <v>1</v>
      </c>
      <c r="I215" s="3">
        <v>33</v>
      </c>
      <c r="J215" s="3">
        <v>14</v>
      </c>
      <c r="K215" s="9">
        <v>40.89</v>
      </c>
      <c r="L215" s="10">
        <f t="shared" si="48"/>
        <v>37.82325</v>
      </c>
      <c r="M215" s="11">
        <v>0</v>
      </c>
      <c r="N215" s="8">
        <f t="shared" si="49"/>
        <v>32.00514297222427</v>
      </c>
      <c r="O215" s="12">
        <f t="shared" si="50"/>
        <v>779.8644359315183</v>
      </c>
      <c r="P215" s="33" t="s">
        <v>29</v>
      </c>
      <c r="Q215" s="33" t="s">
        <v>111</v>
      </c>
      <c r="R215" s="33" t="s">
        <v>184</v>
      </c>
      <c r="S215" s="33" t="s">
        <v>32</v>
      </c>
      <c r="T215" s="31" t="s">
        <v>109</v>
      </c>
      <c r="U215" s="31"/>
      <c r="V215" s="31"/>
      <c r="W215" s="31"/>
      <c r="X215" s="31"/>
      <c r="Y215" s="33" t="s">
        <v>29</v>
      </c>
      <c r="Z215" s="31"/>
      <c r="AB215" s="3"/>
      <c r="AC215" s="1"/>
      <c r="AD215" s="1"/>
      <c r="AE215" s="1"/>
      <c r="AF215" s="1"/>
      <c r="AG215" s="1"/>
      <c r="AH215" s="1"/>
      <c r="AI215" s="1"/>
      <c r="AJ215" s="1"/>
      <c r="AK215" s="1"/>
      <c r="AL215" s="1"/>
    </row>
    <row r="216" spans="2:38" ht="12.75">
      <c r="B216" s="32" t="s">
        <v>28</v>
      </c>
      <c r="C216" s="31" t="s">
        <v>117</v>
      </c>
      <c r="D216" s="3">
        <v>0.975</v>
      </c>
      <c r="E216" s="3">
        <v>0</v>
      </c>
      <c r="F216" s="10">
        <v>44.3</v>
      </c>
      <c r="G216" s="8">
        <f t="shared" si="47"/>
        <v>43.192499999999995</v>
      </c>
      <c r="H216" s="3">
        <v>1</v>
      </c>
      <c r="I216" s="3">
        <v>14</v>
      </c>
      <c r="J216" s="3">
        <v>19</v>
      </c>
      <c r="K216" s="9">
        <v>35.7</v>
      </c>
      <c r="L216" s="10">
        <f t="shared" si="48"/>
        <v>34.807500000000005</v>
      </c>
      <c r="M216" s="11">
        <v>0</v>
      </c>
      <c r="N216" s="8">
        <f t="shared" si="49"/>
        <v>27.75372750855938</v>
      </c>
      <c r="O216" s="12">
        <f t="shared" si="50"/>
        <v>676.2708439466633</v>
      </c>
      <c r="P216" s="33" t="s">
        <v>29</v>
      </c>
      <c r="Q216" s="33" t="s">
        <v>111</v>
      </c>
      <c r="R216" s="33"/>
      <c r="S216" s="33"/>
      <c r="T216" s="31"/>
      <c r="U216" s="31"/>
      <c r="V216" s="31"/>
      <c r="W216" s="31"/>
      <c r="X216" s="31"/>
      <c r="Y216" s="33" t="s">
        <v>29</v>
      </c>
      <c r="Z216" s="31"/>
      <c r="AB216" s="3"/>
      <c r="AC216" s="1"/>
      <c r="AD216" s="1"/>
      <c r="AE216" s="1"/>
      <c r="AF216" s="1"/>
      <c r="AG216" s="1"/>
      <c r="AH216" s="1"/>
      <c r="AI216" s="1"/>
      <c r="AJ216" s="1"/>
      <c r="AK216" s="1"/>
      <c r="AL216" s="1"/>
    </row>
    <row r="217" spans="2:38" ht="12.75">
      <c r="B217" s="32" t="s">
        <v>65</v>
      </c>
      <c r="C217" s="31" t="s">
        <v>34</v>
      </c>
      <c r="D217" s="3">
        <v>0.94</v>
      </c>
      <c r="E217" s="3">
        <v>0</v>
      </c>
      <c r="F217" s="10">
        <v>78.2</v>
      </c>
      <c r="G217" s="8">
        <f t="shared" si="47"/>
        <v>73.508</v>
      </c>
      <c r="H217" s="3">
        <v>3</v>
      </c>
      <c r="I217" s="3">
        <v>14</v>
      </c>
      <c r="J217" s="3">
        <v>1</v>
      </c>
      <c r="K217" s="9">
        <v>24.09</v>
      </c>
      <c r="L217" s="10">
        <f t="shared" si="48"/>
        <v>22.644599999999997</v>
      </c>
      <c r="M217" s="11">
        <v>0</v>
      </c>
      <c r="N217" s="8">
        <f t="shared" si="49"/>
        <v>22.821075423916227</v>
      </c>
      <c r="O217" s="12">
        <f t="shared" si="50"/>
        <v>556.0776631514669</v>
      </c>
      <c r="P217" s="33" t="s">
        <v>29</v>
      </c>
      <c r="Q217" s="33" t="s">
        <v>99</v>
      </c>
      <c r="R217" s="33" t="s">
        <v>32</v>
      </c>
      <c r="S217" s="33" t="s">
        <v>169</v>
      </c>
      <c r="T217" s="31" t="s">
        <v>111</v>
      </c>
      <c r="U217" s="31" t="s">
        <v>32</v>
      </c>
      <c r="V217" s="31"/>
      <c r="W217" s="31"/>
      <c r="X217" s="31"/>
      <c r="Y217" s="33" t="s">
        <v>29</v>
      </c>
      <c r="Z217" s="31"/>
      <c r="AB217" s="3"/>
      <c r="AC217" s="1"/>
      <c r="AD217" s="1"/>
      <c r="AE217" s="1"/>
      <c r="AF217" s="1"/>
      <c r="AG217" s="1"/>
      <c r="AH217" s="1"/>
      <c r="AI217" s="1"/>
      <c r="AJ217" s="1"/>
      <c r="AK217" s="1"/>
      <c r="AL217" s="1"/>
    </row>
    <row r="218" spans="2:38" ht="12.75">
      <c r="B218" s="32"/>
      <c r="C218" s="31"/>
      <c r="D218" s="3"/>
      <c r="E218" s="3"/>
      <c r="F218" s="10"/>
      <c r="G218" s="8"/>
      <c r="H218" s="3"/>
      <c r="I218" s="3"/>
      <c r="J218" s="3"/>
      <c r="K218" s="9"/>
      <c r="L218" s="10"/>
      <c r="M218" s="11"/>
      <c r="N218" s="8"/>
      <c r="O218" s="12"/>
      <c r="P218" s="33"/>
      <c r="Q218" s="33"/>
      <c r="R218" s="33"/>
      <c r="S218" s="33"/>
      <c r="T218" s="31"/>
      <c r="U218" s="31"/>
      <c r="V218" s="31"/>
      <c r="W218" s="31"/>
      <c r="X218" s="31"/>
      <c r="Y218" s="33"/>
      <c r="Z218" s="31"/>
      <c r="AB218" s="3"/>
      <c r="AC218" s="1"/>
      <c r="AD218" s="1"/>
      <c r="AE218" s="1"/>
      <c r="AF218" s="1"/>
      <c r="AG218" s="1"/>
      <c r="AH218" s="1"/>
      <c r="AI218" s="1"/>
      <c r="AJ218" s="1"/>
      <c r="AK218" s="1"/>
      <c r="AL218" s="1"/>
    </row>
    <row r="219" spans="1:38" ht="12.75">
      <c r="A219" s="7">
        <v>39698</v>
      </c>
      <c r="B219" s="32" t="s">
        <v>30</v>
      </c>
      <c r="C219" s="28" t="s">
        <v>106</v>
      </c>
      <c r="D219" s="3">
        <v>0.925</v>
      </c>
      <c r="E219" s="3">
        <v>0</v>
      </c>
      <c r="F219" s="3">
        <v>205.64</v>
      </c>
      <c r="G219" s="8">
        <f>+(D219*(1-0.04*E219))*F219</f>
        <v>190.21699999999998</v>
      </c>
      <c r="H219" s="3">
        <v>3</v>
      </c>
      <c r="I219" s="3">
        <v>57</v>
      </c>
      <c r="J219" s="3">
        <v>42</v>
      </c>
      <c r="K219" s="9">
        <v>51.91</v>
      </c>
      <c r="L219" s="10">
        <f aca="true" t="shared" si="51" ref="L219:L224">+K219*D219</f>
        <v>48.01675</v>
      </c>
      <c r="M219" s="11">
        <v>1</v>
      </c>
      <c r="N219" s="8">
        <f aca="true" t="shared" si="52" ref="N219:N224">+K219*D219*(1-0.04*E219)*(1+0.05*MAX(H219+I219/60+J219/3600-1,0))*(1+0.03*$M219)*(H219+I219/60+J219/3600)/(H219+I219/60+J219/3600+1/3)</f>
        <v>52.37429159892229</v>
      </c>
      <c r="O219" s="12">
        <f>1000*(N219/MAX(N$219:N$223))</f>
        <v>1000</v>
      </c>
      <c r="P219" s="33" t="s">
        <v>29</v>
      </c>
      <c r="Q219" s="33" t="s">
        <v>102</v>
      </c>
      <c r="R219" s="33" t="s">
        <v>254</v>
      </c>
      <c r="S219" s="33" t="s">
        <v>38</v>
      </c>
      <c r="T219" s="31" t="s">
        <v>275</v>
      </c>
      <c r="U219" s="31" t="s">
        <v>98</v>
      </c>
      <c r="V219" s="31" t="s">
        <v>32</v>
      </c>
      <c r="W219" s="31" t="s">
        <v>109</v>
      </c>
      <c r="X219" s="31"/>
      <c r="Y219" s="33" t="s">
        <v>29</v>
      </c>
      <c r="Z219" s="31"/>
      <c r="AB219" s="3"/>
      <c r="AC219" s="1"/>
      <c r="AD219" s="1"/>
      <c r="AE219" s="1"/>
      <c r="AF219" s="1"/>
      <c r="AG219" s="1"/>
      <c r="AH219" s="1"/>
      <c r="AI219" s="1"/>
      <c r="AJ219" s="1"/>
      <c r="AK219" s="1"/>
      <c r="AL219" s="1"/>
    </row>
    <row r="220" spans="1:38" ht="12.75">
      <c r="A220" s="7"/>
      <c r="B220" s="32" t="s">
        <v>135</v>
      </c>
      <c r="C220" s="31" t="s">
        <v>107</v>
      </c>
      <c r="D220" s="3">
        <v>0.88</v>
      </c>
      <c r="E220" s="3">
        <v>0</v>
      </c>
      <c r="F220" s="10">
        <v>162.9</v>
      </c>
      <c r="G220" s="8">
        <f>+(D220*(1-0.04*E220))*F220</f>
        <v>143.352</v>
      </c>
      <c r="H220" s="3">
        <v>3</v>
      </c>
      <c r="I220" s="3">
        <v>9</v>
      </c>
      <c r="J220" s="3">
        <v>51</v>
      </c>
      <c r="K220" s="9">
        <v>51.53</v>
      </c>
      <c r="L220" s="10">
        <f t="shared" si="51"/>
        <v>45.3464</v>
      </c>
      <c r="M220" s="11">
        <v>1</v>
      </c>
      <c r="N220" s="8">
        <f t="shared" si="52"/>
        <v>46.827727109549755</v>
      </c>
      <c r="O220" s="12">
        <f>1000*(N220/MAX(N$219:N$223))</f>
        <v>894.0975749734691</v>
      </c>
      <c r="P220" s="33" t="s">
        <v>29</v>
      </c>
      <c r="Q220" s="33" t="s">
        <v>102</v>
      </c>
      <c r="R220" s="33" t="s">
        <v>171</v>
      </c>
      <c r="S220" s="33" t="s">
        <v>217</v>
      </c>
      <c r="T220" s="31" t="s">
        <v>44</v>
      </c>
      <c r="U220" s="31"/>
      <c r="V220" s="31"/>
      <c r="W220" s="31"/>
      <c r="X220" s="31"/>
      <c r="Y220" s="33" t="s">
        <v>29</v>
      </c>
      <c r="Z220" s="31"/>
      <c r="AB220" s="3"/>
      <c r="AC220" s="1"/>
      <c r="AD220" s="1"/>
      <c r="AE220" s="1"/>
      <c r="AF220" s="1"/>
      <c r="AG220" s="1"/>
      <c r="AH220" s="1"/>
      <c r="AI220" s="1"/>
      <c r="AJ220" s="1"/>
      <c r="AK220" s="1"/>
      <c r="AL220" s="1"/>
    </row>
    <row r="221" spans="1:38" ht="12.75">
      <c r="A221" s="7"/>
      <c r="B221" s="32" t="s">
        <v>46</v>
      </c>
      <c r="C221" s="28" t="s">
        <v>78</v>
      </c>
      <c r="D221" s="3">
        <v>0.885</v>
      </c>
      <c r="E221" s="3">
        <v>0</v>
      </c>
      <c r="F221" s="3">
        <v>157.72</v>
      </c>
      <c r="G221" s="8">
        <f>+(D221*(1-0.04*E221))*F221</f>
        <v>139.5822</v>
      </c>
      <c r="H221" s="3">
        <v>3</v>
      </c>
      <c r="I221" s="3">
        <v>18</v>
      </c>
      <c r="J221" s="3">
        <v>43</v>
      </c>
      <c r="K221" s="9">
        <v>47.62</v>
      </c>
      <c r="L221" s="10">
        <f t="shared" si="51"/>
        <v>42.143699999999995</v>
      </c>
      <c r="M221" s="11">
        <v>1</v>
      </c>
      <c r="N221" s="8">
        <f t="shared" si="52"/>
        <v>43.99767484382213</v>
      </c>
      <c r="O221" s="12">
        <f>1000*(N221/MAX(N$219:N$223))</f>
        <v>840.0624333165678</v>
      </c>
      <c r="P221" s="33" t="s">
        <v>29</v>
      </c>
      <c r="Q221" s="33" t="s">
        <v>102</v>
      </c>
      <c r="R221" s="33" t="s">
        <v>38</v>
      </c>
      <c r="S221" s="33" t="s">
        <v>43</v>
      </c>
      <c r="T221" s="31" t="s">
        <v>184</v>
      </c>
      <c r="U221" s="31" t="s">
        <v>109</v>
      </c>
      <c r="V221" s="31"/>
      <c r="W221" s="31"/>
      <c r="X221" s="31"/>
      <c r="Y221" s="33" t="s">
        <v>29</v>
      </c>
      <c r="Z221" s="31"/>
      <c r="AB221" s="3"/>
      <c r="AC221" s="1"/>
      <c r="AD221" s="1"/>
      <c r="AE221" s="1"/>
      <c r="AF221" s="1"/>
      <c r="AG221" s="1"/>
      <c r="AH221" s="1"/>
      <c r="AI221" s="1"/>
      <c r="AJ221" s="1"/>
      <c r="AK221" s="1"/>
      <c r="AL221" s="1"/>
    </row>
    <row r="222" spans="1:38" ht="12.75">
      <c r="A222" s="7"/>
      <c r="B222" s="32" t="s">
        <v>41</v>
      </c>
      <c r="C222" s="28" t="s">
        <v>78</v>
      </c>
      <c r="D222" s="3">
        <v>0.885</v>
      </c>
      <c r="E222" s="3">
        <v>0</v>
      </c>
      <c r="F222" s="3">
        <v>158.98</v>
      </c>
      <c r="G222" s="8">
        <f>+(D222*(1-0.04*E222))*F222</f>
        <v>140.69729999999998</v>
      </c>
      <c r="H222" s="3">
        <v>3</v>
      </c>
      <c r="I222" s="3">
        <v>43</v>
      </c>
      <c r="J222" s="3">
        <v>27</v>
      </c>
      <c r="K222" s="9">
        <v>42.69</v>
      </c>
      <c r="L222" s="10">
        <f t="shared" si="51"/>
        <v>37.78065</v>
      </c>
      <c r="M222" s="11">
        <v>1</v>
      </c>
      <c r="N222" s="8">
        <f t="shared" si="52"/>
        <v>40.58216390072131</v>
      </c>
      <c r="O222" s="12">
        <f>1000*(N222/MAX(N$219:N$223))-45</f>
        <v>729.84893182892</v>
      </c>
      <c r="P222" s="33" t="s">
        <v>29</v>
      </c>
      <c r="Q222" s="33" t="s">
        <v>102</v>
      </c>
      <c r="R222" s="33" t="s">
        <v>254</v>
      </c>
      <c r="S222" s="33" t="s">
        <v>127</v>
      </c>
      <c r="T222" s="31"/>
      <c r="U222" s="31"/>
      <c r="V222" s="31"/>
      <c r="W222" s="31"/>
      <c r="X222" s="31"/>
      <c r="Y222" s="33" t="s">
        <v>29</v>
      </c>
      <c r="Z222" s="1" t="s">
        <v>276</v>
      </c>
      <c r="AB222" s="3"/>
      <c r="AC222" s="1"/>
      <c r="AD222" s="1"/>
      <c r="AE222" s="1"/>
      <c r="AF222" s="1"/>
      <c r="AG222" s="1"/>
      <c r="AH222" s="1"/>
      <c r="AI222" s="1"/>
      <c r="AJ222" s="1"/>
      <c r="AK222" s="1"/>
      <c r="AL222" s="1"/>
    </row>
    <row r="223" spans="1:38" ht="12.75">
      <c r="A223" s="7"/>
      <c r="B223" s="32" t="s">
        <v>41</v>
      </c>
      <c r="C223" s="28" t="s">
        <v>78</v>
      </c>
      <c r="D223" s="3">
        <v>0.885</v>
      </c>
      <c r="E223" s="3">
        <v>0</v>
      </c>
      <c r="F223" s="3">
        <v>148.36</v>
      </c>
      <c r="G223" s="8">
        <f>+(D223*(1-0.04*E223))*F223</f>
        <v>131.29860000000002</v>
      </c>
      <c r="H223" s="3">
        <v>3</v>
      </c>
      <c r="I223" s="3">
        <v>43</v>
      </c>
      <c r="J223" s="3">
        <v>27</v>
      </c>
      <c r="K223" s="9">
        <v>39.84</v>
      </c>
      <c r="L223" s="10">
        <f t="shared" si="51"/>
        <v>35.2584</v>
      </c>
      <c r="M223" s="11">
        <v>1</v>
      </c>
      <c r="N223" s="8">
        <f t="shared" si="52"/>
        <v>37.8728838089655</v>
      </c>
      <c r="O223" s="12">
        <f>1000*(N223/MAX(N$219:N$223))</f>
        <v>723.1197339907278</v>
      </c>
      <c r="P223" s="33" t="s">
        <v>29</v>
      </c>
      <c r="Q223" s="33" t="s">
        <v>102</v>
      </c>
      <c r="R223" s="33" t="s">
        <v>254</v>
      </c>
      <c r="S223" s="33"/>
      <c r="T223" s="31"/>
      <c r="U223" s="31"/>
      <c r="V223" s="31"/>
      <c r="W223" s="31"/>
      <c r="X223" s="31"/>
      <c r="Y223" s="33" t="s">
        <v>29</v>
      </c>
      <c r="Z223" s="1"/>
      <c r="AB223" s="3"/>
      <c r="AC223" s="1"/>
      <c r="AD223" s="1"/>
      <c r="AE223" s="1"/>
      <c r="AF223" s="1"/>
      <c r="AG223" s="1"/>
      <c r="AH223" s="1"/>
      <c r="AI223" s="1"/>
      <c r="AJ223" s="1"/>
      <c r="AK223" s="1"/>
      <c r="AL223" s="1"/>
    </row>
    <row r="224" spans="1:38" ht="12.75">
      <c r="A224" s="7"/>
      <c r="B224" s="32" t="s">
        <v>74</v>
      </c>
      <c r="C224" s="28" t="s">
        <v>207</v>
      </c>
      <c r="D224" s="3">
        <v>0.894</v>
      </c>
      <c r="E224" s="3">
        <v>0</v>
      </c>
      <c r="F224" s="3">
        <v>63.69</v>
      </c>
      <c r="G224" s="8">
        <f t="shared" si="47"/>
        <v>56.93886</v>
      </c>
      <c r="H224" s="3">
        <v>2</v>
      </c>
      <c r="I224" s="3">
        <v>42</v>
      </c>
      <c r="J224" s="3">
        <v>38</v>
      </c>
      <c r="K224" s="9">
        <v>23.5</v>
      </c>
      <c r="L224" s="10">
        <f t="shared" si="51"/>
        <v>21.009</v>
      </c>
      <c r="M224" s="11">
        <v>0</v>
      </c>
      <c r="N224" s="8">
        <f t="shared" si="52"/>
        <v>20.308406131334795</v>
      </c>
      <c r="O224" s="12">
        <f>1000*(N224/MAX(N$219:N$223))</f>
        <v>387.7552423401691</v>
      </c>
      <c r="P224" s="33" t="s">
        <v>29</v>
      </c>
      <c r="Q224" s="33" t="s">
        <v>173</v>
      </c>
      <c r="R224" s="33"/>
      <c r="S224" s="33"/>
      <c r="T224" s="31"/>
      <c r="U224" s="31"/>
      <c r="V224" s="31"/>
      <c r="W224" s="31"/>
      <c r="X224" s="31"/>
      <c r="Y224" s="33" t="s">
        <v>29</v>
      </c>
      <c r="Z224" s="31"/>
      <c r="AB224" s="3"/>
      <c r="AC224" s="1"/>
      <c r="AD224" s="1"/>
      <c r="AE224" s="1"/>
      <c r="AF224" s="1"/>
      <c r="AG224" s="1"/>
      <c r="AH224" s="1"/>
      <c r="AI224" s="1"/>
      <c r="AJ224" s="1"/>
      <c r="AK224" s="1"/>
      <c r="AL224" s="1"/>
    </row>
    <row r="225" spans="1:38" ht="12.75">
      <c r="A225" s="7"/>
      <c r="B225" s="32" t="s">
        <v>35</v>
      </c>
      <c r="C225" s="28" t="s">
        <v>78</v>
      </c>
      <c r="D225" s="3">
        <v>0.885</v>
      </c>
      <c r="E225" s="3">
        <v>0</v>
      </c>
      <c r="F225" s="3">
        <v>71</v>
      </c>
      <c r="G225" s="8">
        <f>+(D225*(1-0.04*E225))*F225</f>
        <v>62.835</v>
      </c>
      <c r="H225" s="3"/>
      <c r="I225" s="3"/>
      <c r="J225" s="3"/>
      <c r="K225" s="9"/>
      <c r="L225" s="10"/>
      <c r="M225" s="11">
        <v>1</v>
      </c>
      <c r="N225" s="8"/>
      <c r="O225" s="35">
        <f>MIN((1+0.03*M225)*600*(G225/MAX(G219:G223)),1000)</f>
        <v>204.14594910023817</v>
      </c>
      <c r="P225" s="33" t="s">
        <v>29</v>
      </c>
      <c r="Q225" s="33" t="s">
        <v>102</v>
      </c>
      <c r="R225" s="33" t="s">
        <v>87</v>
      </c>
      <c r="S225" s="33"/>
      <c r="T225" s="31"/>
      <c r="U225" s="31"/>
      <c r="V225" s="31"/>
      <c r="W225" s="31"/>
      <c r="X225" s="31"/>
      <c r="Y225" s="33" t="s">
        <v>277</v>
      </c>
      <c r="Z225" s="31"/>
      <c r="AB225" s="3"/>
      <c r="AC225" s="1"/>
      <c r="AD225" s="1"/>
      <c r="AE225" s="1"/>
      <c r="AF225" s="1"/>
      <c r="AG225" s="1"/>
      <c r="AH225" s="1"/>
      <c r="AI225" s="1"/>
      <c r="AJ225" s="1"/>
      <c r="AK225" s="1"/>
      <c r="AL225" s="1"/>
    </row>
    <row r="226" spans="1:38" ht="12.75">
      <c r="A226" s="7"/>
      <c r="B226" s="32" t="s">
        <v>33</v>
      </c>
      <c r="C226" s="28" t="s">
        <v>80</v>
      </c>
      <c r="D226" s="3">
        <v>0.855</v>
      </c>
      <c r="E226" s="3">
        <v>0</v>
      </c>
      <c r="F226" s="3">
        <v>48.05</v>
      </c>
      <c r="G226" s="8">
        <f>+(D226*(1-0.04*E226))*F226</f>
        <v>41.08275</v>
      </c>
      <c r="H226" s="3"/>
      <c r="I226" s="3"/>
      <c r="J226" s="3"/>
      <c r="K226" s="9"/>
      <c r="L226" s="10"/>
      <c r="M226" s="11">
        <v>1</v>
      </c>
      <c r="N226" s="8"/>
      <c r="O226" s="35">
        <f>MIN((1+0.03*M226)*600*(G226/MAX(G219:G223)),1000)</f>
        <v>133.47460794776492</v>
      </c>
      <c r="P226" s="33" t="s">
        <v>29</v>
      </c>
      <c r="Q226" s="33" t="s">
        <v>102</v>
      </c>
      <c r="R226" s="33"/>
      <c r="S226" s="33"/>
      <c r="T226" s="31"/>
      <c r="U226" s="31"/>
      <c r="V226" s="31"/>
      <c r="W226" s="31"/>
      <c r="X226" s="31"/>
      <c r="Y226" s="33" t="s">
        <v>278</v>
      </c>
      <c r="Z226" s="31"/>
      <c r="AB226" s="3"/>
      <c r="AC226" s="1"/>
      <c r="AD226" s="1"/>
      <c r="AE226" s="1"/>
      <c r="AF226" s="1"/>
      <c r="AG226" s="1"/>
      <c r="AH226" s="1"/>
      <c r="AI226" s="1"/>
      <c r="AJ226" s="1"/>
      <c r="AK226" s="1"/>
      <c r="AL226" s="1"/>
    </row>
    <row r="227" spans="1:38" ht="12.75">
      <c r="A227" s="7"/>
      <c r="B227" s="32"/>
      <c r="C227" s="28"/>
      <c r="D227" s="3"/>
      <c r="E227" s="3"/>
      <c r="F227" s="3"/>
      <c r="G227" s="8"/>
      <c r="H227" s="3"/>
      <c r="I227" s="3"/>
      <c r="J227" s="3"/>
      <c r="K227" s="9"/>
      <c r="L227" s="10"/>
      <c r="M227" s="11"/>
      <c r="N227" s="8"/>
      <c r="O227" s="35"/>
      <c r="P227" s="33"/>
      <c r="Q227" s="33"/>
      <c r="R227" s="33"/>
      <c r="S227" s="33"/>
      <c r="T227" s="31"/>
      <c r="U227" s="31"/>
      <c r="V227" s="31"/>
      <c r="W227" s="31"/>
      <c r="X227" s="31"/>
      <c r="Y227" s="33"/>
      <c r="Z227" s="31"/>
      <c r="AB227" s="3"/>
      <c r="AC227" s="1"/>
      <c r="AD227" s="1"/>
      <c r="AE227" s="1"/>
      <c r="AF227" s="1"/>
      <c r="AG227" s="1"/>
      <c r="AH227" s="1"/>
      <c r="AI227" s="1"/>
      <c r="AJ227" s="1"/>
      <c r="AK227" s="1"/>
      <c r="AL227" s="1"/>
    </row>
    <row r="228" spans="1:38" ht="12.75">
      <c r="A228" s="7">
        <v>39711</v>
      </c>
      <c r="B228" s="32" t="s">
        <v>41</v>
      </c>
      <c r="C228" s="28" t="s">
        <v>161</v>
      </c>
      <c r="D228" s="3">
        <v>0.885</v>
      </c>
      <c r="E228" s="3">
        <v>0</v>
      </c>
      <c r="F228" s="3">
        <v>169.33</v>
      </c>
      <c r="G228" s="8">
        <f aca="true" t="shared" si="53" ref="G228:G235">+(D228*(1-0.04*E228))*F228</f>
        <v>149.85705000000002</v>
      </c>
      <c r="H228" s="3">
        <v>3</v>
      </c>
      <c r="I228" s="3">
        <v>26</v>
      </c>
      <c r="J228" s="3">
        <v>53</v>
      </c>
      <c r="K228" s="9">
        <v>57.3</v>
      </c>
      <c r="L228" s="10">
        <f aca="true" t="shared" si="54" ref="L228:L235">+K228*D228</f>
        <v>50.710499999999996</v>
      </c>
      <c r="M228" s="11">
        <v>1</v>
      </c>
      <c r="N228" s="8">
        <f aca="true" t="shared" si="55" ref="N228:N234">+K228*D228*(1-0.04*E228)*(1+0.05*MAX(H228+I228/60+J228/3600-1,0))*(1+0.03*$M228)*(H228+I228/60+J228/3600)/(H228+I228/60+J228/3600+1/3)</f>
        <v>53.45726815363453</v>
      </c>
      <c r="O228" s="12">
        <f>1000*(N228/MAX(N$228:N$235))</f>
        <v>1000</v>
      </c>
      <c r="P228" s="33" t="s">
        <v>29</v>
      </c>
      <c r="Q228" s="33" t="s">
        <v>32</v>
      </c>
      <c r="R228" s="33" t="s">
        <v>43</v>
      </c>
      <c r="S228" s="33" t="s">
        <v>87</v>
      </c>
      <c r="T228" s="31" t="s">
        <v>44</v>
      </c>
      <c r="U228" s="31" t="s">
        <v>85</v>
      </c>
      <c r="V228" s="31" t="s">
        <v>171</v>
      </c>
      <c r="W228" s="31"/>
      <c r="X228" s="31"/>
      <c r="Y228" s="33" t="s">
        <v>29</v>
      </c>
      <c r="Z228" s="31"/>
      <c r="AB228" s="3"/>
      <c r="AC228" s="1"/>
      <c r="AD228" s="1"/>
      <c r="AE228" s="1"/>
      <c r="AF228" s="1"/>
      <c r="AG228" s="1"/>
      <c r="AH228" s="1"/>
      <c r="AI228" s="1"/>
      <c r="AJ228" s="1"/>
      <c r="AK228" s="1"/>
      <c r="AL228" s="1"/>
    </row>
    <row r="229" spans="1:38" ht="12.75">
      <c r="A229" s="7"/>
      <c r="B229" s="32" t="s">
        <v>30</v>
      </c>
      <c r="C229" s="28" t="s">
        <v>106</v>
      </c>
      <c r="D229" s="3">
        <v>0.925</v>
      </c>
      <c r="E229" s="3">
        <v>0</v>
      </c>
      <c r="F229" s="3">
        <v>164.38</v>
      </c>
      <c r="G229" s="8">
        <f t="shared" si="53"/>
        <v>152.0515</v>
      </c>
      <c r="H229" s="3">
        <v>3</v>
      </c>
      <c r="I229" s="3">
        <v>6</v>
      </c>
      <c r="J229" s="3">
        <v>26</v>
      </c>
      <c r="K229" s="9">
        <v>52.9</v>
      </c>
      <c r="L229" s="10">
        <f t="shared" si="54"/>
        <v>48.932500000000005</v>
      </c>
      <c r="M229" s="11">
        <v>1</v>
      </c>
      <c r="N229" s="8">
        <f t="shared" si="55"/>
        <v>50.313270658038086</v>
      </c>
      <c r="O229" s="12">
        <f aca="true" t="shared" si="56" ref="O229:O235">1000*(N229/MAX(N$228:N$235))</f>
        <v>941.186715966093</v>
      </c>
      <c r="P229" s="33" t="s">
        <v>29</v>
      </c>
      <c r="Q229" s="33" t="s">
        <v>32</v>
      </c>
      <c r="R229" s="33" t="s">
        <v>43</v>
      </c>
      <c r="S229" s="33" t="s">
        <v>87</v>
      </c>
      <c r="T229" s="31" t="s">
        <v>200</v>
      </c>
      <c r="U229" s="31" t="s">
        <v>132</v>
      </c>
      <c r="V229" s="31" t="s">
        <v>38</v>
      </c>
      <c r="W229" s="31" t="s">
        <v>99</v>
      </c>
      <c r="X229" s="31"/>
      <c r="Y229" s="33" t="s">
        <v>29</v>
      </c>
      <c r="Z229" s="31" t="s">
        <v>279</v>
      </c>
      <c r="AB229" s="3"/>
      <c r="AC229" s="1"/>
      <c r="AD229" s="1"/>
      <c r="AE229" s="1"/>
      <c r="AF229" s="1"/>
      <c r="AG229" s="1"/>
      <c r="AH229" s="1"/>
      <c r="AI229" s="1"/>
      <c r="AJ229" s="1"/>
      <c r="AK229" s="1"/>
      <c r="AL229" s="1"/>
    </row>
    <row r="230" spans="1:38" ht="12.75">
      <c r="A230" s="7"/>
      <c r="B230" s="32" t="s">
        <v>280</v>
      </c>
      <c r="C230" s="28" t="s">
        <v>161</v>
      </c>
      <c r="D230" s="3">
        <v>0.885</v>
      </c>
      <c r="E230" s="3">
        <v>0</v>
      </c>
      <c r="F230" s="3">
        <v>136.21</v>
      </c>
      <c r="G230" s="8">
        <f t="shared" si="53"/>
        <v>120.54585</v>
      </c>
      <c r="H230" s="3">
        <v>2</v>
      </c>
      <c r="I230" s="3">
        <v>19</v>
      </c>
      <c r="J230" s="3">
        <v>27</v>
      </c>
      <c r="K230" s="9">
        <v>58.91</v>
      </c>
      <c r="L230" s="10">
        <f t="shared" si="54"/>
        <v>52.135349999999995</v>
      </c>
      <c r="M230" s="11">
        <v>0</v>
      </c>
      <c r="N230" s="8">
        <f t="shared" si="55"/>
        <v>48.61478406289001</v>
      </c>
      <c r="O230" s="12">
        <f t="shared" si="56"/>
        <v>909.4139252154193</v>
      </c>
      <c r="P230" s="33" t="s">
        <v>29</v>
      </c>
      <c r="Q230" s="33" t="s">
        <v>162</v>
      </c>
      <c r="R230" s="33" t="s">
        <v>85</v>
      </c>
      <c r="S230" s="33" t="s">
        <v>171</v>
      </c>
      <c r="T230" s="31"/>
      <c r="U230" s="31"/>
      <c r="V230" s="31"/>
      <c r="W230" s="31"/>
      <c r="X230" s="31"/>
      <c r="Y230" s="33" t="s">
        <v>29</v>
      </c>
      <c r="Z230" s="31"/>
      <c r="AB230" s="3"/>
      <c r="AC230" s="1"/>
      <c r="AD230" s="1"/>
      <c r="AE230" s="1"/>
      <c r="AF230" s="1"/>
      <c r="AG230" s="1"/>
      <c r="AH230" s="1"/>
      <c r="AI230" s="1"/>
      <c r="AJ230" s="1"/>
      <c r="AK230" s="1"/>
      <c r="AL230" s="1"/>
    </row>
    <row r="231" spans="1:38" ht="12.75">
      <c r="A231" s="7"/>
      <c r="B231" s="32" t="s">
        <v>46</v>
      </c>
      <c r="C231" s="28" t="s">
        <v>161</v>
      </c>
      <c r="D231" s="3">
        <v>0.885</v>
      </c>
      <c r="E231" s="3">
        <v>0</v>
      </c>
      <c r="F231" s="3">
        <v>107.94</v>
      </c>
      <c r="G231" s="8">
        <f t="shared" si="53"/>
        <v>95.5269</v>
      </c>
      <c r="H231" s="3">
        <v>1</v>
      </c>
      <c r="I231" s="3">
        <v>59</v>
      </c>
      <c r="J231" s="3">
        <v>30</v>
      </c>
      <c r="K231" s="9">
        <v>54.2</v>
      </c>
      <c r="L231" s="10">
        <f t="shared" si="54"/>
        <v>47.967000000000006</v>
      </c>
      <c r="M231" s="11">
        <v>0</v>
      </c>
      <c r="N231" s="8">
        <f t="shared" si="55"/>
        <v>43.12739045250896</v>
      </c>
      <c r="O231" s="12">
        <f t="shared" si="56"/>
        <v>806.763831039068</v>
      </c>
      <c r="P231" s="33" t="s">
        <v>29</v>
      </c>
      <c r="Q231" s="33" t="s">
        <v>32</v>
      </c>
      <c r="R231" s="33" t="s">
        <v>85</v>
      </c>
      <c r="S231" s="33" t="s">
        <v>43</v>
      </c>
      <c r="T231" s="31" t="s">
        <v>100</v>
      </c>
      <c r="U231" s="31"/>
      <c r="V231" s="31"/>
      <c r="W231" s="31"/>
      <c r="X231" s="31"/>
      <c r="Y231" s="33" t="s">
        <v>29</v>
      </c>
      <c r="Z231" s="31"/>
      <c r="AB231" s="3"/>
      <c r="AC231" s="1"/>
      <c r="AD231" s="1"/>
      <c r="AE231" s="1"/>
      <c r="AF231" s="1"/>
      <c r="AG231" s="1"/>
      <c r="AH231" s="1"/>
      <c r="AI231" s="1"/>
      <c r="AJ231" s="1"/>
      <c r="AK231" s="1"/>
      <c r="AL231" s="1"/>
    </row>
    <row r="232" spans="1:38" ht="12.75">
      <c r="A232" s="7"/>
      <c r="B232" s="32" t="s">
        <v>52</v>
      </c>
      <c r="C232" s="28" t="s">
        <v>86</v>
      </c>
      <c r="D232" s="3">
        <v>0.94</v>
      </c>
      <c r="E232" s="3">
        <v>0</v>
      </c>
      <c r="F232" s="3">
        <v>118.95</v>
      </c>
      <c r="G232" s="8">
        <f t="shared" si="53"/>
        <v>111.813</v>
      </c>
      <c r="H232" s="3">
        <v>3</v>
      </c>
      <c r="I232" s="3">
        <v>4</v>
      </c>
      <c r="J232" s="3">
        <v>14</v>
      </c>
      <c r="K232" s="9">
        <v>38.74</v>
      </c>
      <c r="L232" s="10">
        <f t="shared" si="54"/>
        <v>36.4156</v>
      </c>
      <c r="M232" s="11">
        <v>0</v>
      </c>
      <c r="N232" s="8">
        <f t="shared" si="55"/>
        <v>36.25035999679198</v>
      </c>
      <c r="O232" s="12">
        <f t="shared" si="56"/>
        <v>678.1184532776641</v>
      </c>
      <c r="P232" s="33" t="s">
        <v>37</v>
      </c>
      <c r="Q232" s="33" t="s">
        <v>283</v>
      </c>
      <c r="R232" s="33" t="s">
        <v>217</v>
      </c>
      <c r="S232" s="33" t="s">
        <v>261</v>
      </c>
      <c r="T232" s="31" t="s">
        <v>44</v>
      </c>
      <c r="U232" s="31" t="s">
        <v>45</v>
      </c>
      <c r="V232" s="31"/>
      <c r="W232" s="31"/>
      <c r="X232" s="31"/>
      <c r="Y232" s="33" t="s">
        <v>37</v>
      </c>
      <c r="Z232" s="31"/>
      <c r="AB232" s="3"/>
      <c r="AC232" s="1"/>
      <c r="AD232" s="1"/>
      <c r="AE232" s="1"/>
      <c r="AF232" s="1"/>
      <c r="AG232" s="1"/>
      <c r="AH232" s="1"/>
      <c r="AI232" s="1"/>
      <c r="AJ232" s="1"/>
      <c r="AK232" s="1"/>
      <c r="AL232" s="1"/>
    </row>
    <row r="233" spans="1:38" ht="12.75">
      <c r="A233" s="7"/>
      <c r="B233" s="32" t="s">
        <v>33</v>
      </c>
      <c r="C233" s="28" t="s">
        <v>281</v>
      </c>
      <c r="D233" s="3">
        <v>0.88</v>
      </c>
      <c r="E233" s="3">
        <v>0</v>
      </c>
      <c r="F233" s="3">
        <v>142.21</v>
      </c>
      <c r="G233" s="8">
        <f t="shared" si="53"/>
        <v>125.1448</v>
      </c>
      <c r="H233" s="3">
        <v>3</v>
      </c>
      <c r="I233" s="3">
        <v>48</v>
      </c>
      <c r="J233" s="3">
        <v>28</v>
      </c>
      <c r="K233" s="9">
        <v>37.35</v>
      </c>
      <c r="L233" s="10">
        <f t="shared" si="54"/>
        <v>32.868</v>
      </c>
      <c r="M233" s="11">
        <v>1</v>
      </c>
      <c r="N233" s="8">
        <f t="shared" si="55"/>
        <v>35.49916941846526</v>
      </c>
      <c r="O233" s="12">
        <f t="shared" si="56"/>
        <v>664.066284054055</v>
      </c>
      <c r="P233" s="33" t="s">
        <v>29</v>
      </c>
      <c r="Q233" s="33" t="s">
        <v>32</v>
      </c>
      <c r="R233" s="33" t="s">
        <v>43</v>
      </c>
      <c r="S233" s="33" t="s">
        <v>44</v>
      </c>
      <c r="T233" s="31" t="s">
        <v>282</v>
      </c>
      <c r="U233" s="31" t="s">
        <v>38</v>
      </c>
      <c r="V233" s="31" t="s">
        <v>37</v>
      </c>
      <c r="W233" s="31" t="s">
        <v>39</v>
      </c>
      <c r="X233" s="31" t="s">
        <v>98</v>
      </c>
      <c r="Y233" s="33" t="s">
        <v>29</v>
      </c>
      <c r="Z233" s="31"/>
      <c r="AB233" s="3"/>
      <c r="AC233" s="1"/>
      <c r="AD233" s="1"/>
      <c r="AE233" s="1"/>
      <c r="AF233" s="1"/>
      <c r="AG233" s="1"/>
      <c r="AH233" s="1"/>
      <c r="AI233" s="1"/>
      <c r="AJ233" s="1"/>
      <c r="AK233" s="1"/>
      <c r="AL233" s="1"/>
    </row>
    <row r="234" spans="1:38" ht="12.75">
      <c r="A234" s="7"/>
      <c r="B234" s="32" t="s">
        <v>42</v>
      </c>
      <c r="C234" s="28" t="s">
        <v>34</v>
      </c>
      <c r="D234" s="3">
        <v>0.94</v>
      </c>
      <c r="E234" s="3">
        <v>0</v>
      </c>
      <c r="F234" s="3">
        <v>78.76</v>
      </c>
      <c r="G234" s="8">
        <f t="shared" si="53"/>
        <v>74.0344</v>
      </c>
      <c r="H234" s="3">
        <v>1</v>
      </c>
      <c r="I234" s="3">
        <v>52</v>
      </c>
      <c r="J234" s="3">
        <v>19</v>
      </c>
      <c r="K234" s="9">
        <v>42.07</v>
      </c>
      <c r="L234" s="10">
        <f t="shared" si="54"/>
        <v>39.5458</v>
      </c>
      <c r="M234" s="11">
        <v>0</v>
      </c>
      <c r="N234" s="8">
        <f t="shared" si="55"/>
        <v>35.03183885866153</v>
      </c>
      <c r="O234" s="12">
        <f t="shared" si="56"/>
        <v>655.3241508335427</v>
      </c>
      <c r="P234" s="33" t="s">
        <v>37</v>
      </c>
      <c r="Q234" s="33" t="s">
        <v>283</v>
      </c>
      <c r="R234" s="33" t="s">
        <v>159</v>
      </c>
      <c r="S234" s="33" t="s">
        <v>43</v>
      </c>
      <c r="T234" s="31" t="s">
        <v>87</v>
      </c>
      <c r="U234" s="31"/>
      <c r="V234" s="31"/>
      <c r="W234" s="31"/>
      <c r="X234" s="31"/>
      <c r="Y234" s="33" t="s">
        <v>37</v>
      </c>
      <c r="Z234" s="31"/>
      <c r="AB234" s="3"/>
      <c r="AC234" s="1"/>
      <c r="AD234" s="1"/>
      <c r="AE234" s="1"/>
      <c r="AF234" s="1"/>
      <c r="AG234" s="1"/>
      <c r="AH234" s="1"/>
      <c r="AI234" s="1"/>
      <c r="AJ234" s="1"/>
      <c r="AK234" s="1"/>
      <c r="AL234" s="1"/>
    </row>
    <row r="235" spans="1:38" ht="12.75">
      <c r="A235" s="7"/>
      <c r="B235" s="32" t="s">
        <v>65</v>
      </c>
      <c r="C235" s="28" t="s">
        <v>34</v>
      </c>
      <c r="D235" s="3">
        <v>0.94</v>
      </c>
      <c r="E235" s="3">
        <v>0</v>
      </c>
      <c r="F235" s="3">
        <v>93.85</v>
      </c>
      <c r="G235" s="8">
        <f t="shared" si="53"/>
        <v>88.219</v>
      </c>
      <c r="H235" s="3">
        <v>2</v>
      </c>
      <c r="I235" s="3">
        <v>7</v>
      </c>
      <c r="J235" s="3">
        <v>18</v>
      </c>
      <c r="K235" s="9">
        <v>56.36</v>
      </c>
      <c r="L235" s="10">
        <f t="shared" si="54"/>
        <v>52.97839999999999</v>
      </c>
      <c r="M235" s="11">
        <v>0</v>
      </c>
      <c r="N235" s="8">
        <f>+K235*D235*(1-0.04*E235)*(1+0.05*MAX(H235+I235/60+J235/3600-1,0))*(1+0.03*$M235)*(H235+I235/60+J235/3600)/(H235+I235/60+J235/3600+1/3)</f>
        <v>48.3529175183073</v>
      </c>
      <c r="O235" s="12">
        <f t="shared" si="56"/>
        <v>904.5153107963264</v>
      </c>
      <c r="P235" s="33" t="s">
        <v>29</v>
      </c>
      <c r="Q235" s="33" t="s">
        <v>32</v>
      </c>
      <c r="R235" s="33" t="s">
        <v>100</v>
      </c>
      <c r="S235" s="33" t="s">
        <v>195</v>
      </c>
      <c r="T235" s="31" t="s">
        <v>39</v>
      </c>
      <c r="U235" s="31" t="s">
        <v>43</v>
      </c>
      <c r="V235" s="31" t="s">
        <v>99</v>
      </c>
      <c r="W235" s="31" t="s">
        <v>108</v>
      </c>
      <c r="X235" s="31" t="s">
        <v>100</v>
      </c>
      <c r="Y235" s="33" t="s">
        <v>29</v>
      </c>
      <c r="Z235" s="31" t="s">
        <v>294</v>
      </c>
      <c r="AB235" s="3"/>
      <c r="AC235" s="1"/>
      <c r="AD235" s="1"/>
      <c r="AE235" s="1"/>
      <c r="AF235" s="1"/>
      <c r="AG235" s="1"/>
      <c r="AH235" s="1"/>
      <c r="AI235" s="1"/>
      <c r="AJ235" s="1"/>
      <c r="AK235" s="1"/>
      <c r="AL235" s="1"/>
    </row>
    <row r="236" spans="1:38" ht="12.75">
      <c r="A236" s="7"/>
      <c r="B236" s="32"/>
      <c r="C236" s="28"/>
      <c r="D236" s="3"/>
      <c r="E236" s="3"/>
      <c r="F236" s="3"/>
      <c r="G236" s="8"/>
      <c r="H236" s="3"/>
      <c r="I236" s="3"/>
      <c r="J236" s="3"/>
      <c r="K236" s="9"/>
      <c r="L236" s="10"/>
      <c r="M236" s="11"/>
      <c r="N236" s="8"/>
      <c r="O236" s="12"/>
      <c r="P236" s="33"/>
      <c r="Q236" s="33"/>
      <c r="R236" s="33"/>
      <c r="S236" s="33"/>
      <c r="T236" s="31"/>
      <c r="U236" s="31"/>
      <c r="V236" s="31"/>
      <c r="W236" s="31"/>
      <c r="X236" s="31"/>
      <c r="Y236" s="33"/>
      <c r="Z236" s="31"/>
      <c r="AB236" s="3"/>
      <c r="AC236" s="1"/>
      <c r="AD236" s="1"/>
      <c r="AE236" s="1"/>
      <c r="AF236" s="1"/>
      <c r="AG236" s="1"/>
      <c r="AH236" s="1"/>
      <c r="AI236" s="1"/>
      <c r="AJ236" s="1"/>
      <c r="AK236" s="1"/>
      <c r="AL236" s="1"/>
    </row>
    <row r="237" spans="1:38" ht="12.75">
      <c r="A237" s="7">
        <v>39712</v>
      </c>
      <c r="B237" s="32" t="s">
        <v>41</v>
      </c>
      <c r="C237" s="28" t="s">
        <v>161</v>
      </c>
      <c r="D237" s="3">
        <v>0.885</v>
      </c>
      <c r="E237" s="3">
        <v>0</v>
      </c>
      <c r="F237" s="3">
        <v>116.76</v>
      </c>
      <c r="G237" s="8">
        <f aca="true" t="shared" si="57" ref="G237:G242">+(D237*(1-0.04*E237))*F237</f>
        <v>103.3326</v>
      </c>
      <c r="H237" s="3">
        <v>2</v>
      </c>
      <c r="I237" s="3">
        <v>1</v>
      </c>
      <c r="J237" s="3">
        <v>53</v>
      </c>
      <c r="K237" s="9">
        <v>57.48</v>
      </c>
      <c r="L237" s="10">
        <f aca="true" t="shared" si="58" ref="L237:L242">+K237*D237</f>
        <v>50.8698</v>
      </c>
      <c r="M237" s="11">
        <v>1</v>
      </c>
      <c r="N237" s="8">
        <f aca="true" t="shared" si="59" ref="N237:N242">+K237*D237*(1-0.04*E237)*(1+0.05*MAX(H237+I237/60+J237/3600-1,0))*(1+0.03*$M237)*(H237+I237/60+J237/3600)/(H237+I237/60+J237/3600+1/3)</f>
        <v>47.33126950916912</v>
      </c>
      <c r="O237" s="12">
        <f aca="true" t="shared" si="60" ref="O237:O242">1000*(N237/MAX(N$237:N$242))</f>
        <v>1000</v>
      </c>
      <c r="P237" s="33" t="s">
        <v>29</v>
      </c>
      <c r="Q237" s="33" t="s">
        <v>108</v>
      </c>
      <c r="R237" s="33" t="s">
        <v>184</v>
      </c>
      <c r="S237" s="33" t="s">
        <v>39</v>
      </c>
      <c r="T237" s="31" t="s">
        <v>43</v>
      </c>
      <c r="U237" s="31" t="s">
        <v>100</v>
      </c>
      <c r="V237" s="31" t="s">
        <v>184</v>
      </c>
      <c r="W237" s="31" t="s">
        <v>108</v>
      </c>
      <c r="X237" s="31" t="s">
        <v>109</v>
      </c>
      <c r="Y237" s="33" t="s">
        <v>29</v>
      </c>
      <c r="Z237" s="31"/>
      <c r="AB237" s="3"/>
      <c r="AC237" s="1"/>
      <c r="AD237" s="1"/>
      <c r="AE237" s="1"/>
      <c r="AF237" s="1"/>
      <c r="AG237" s="1"/>
      <c r="AH237" s="1"/>
      <c r="AI237" s="1"/>
      <c r="AJ237" s="1"/>
      <c r="AK237" s="1"/>
      <c r="AL237" s="1"/>
    </row>
    <row r="238" spans="1:38" ht="12.75">
      <c r="A238" s="7"/>
      <c r="B238" s="32" t="s">
        <v>49</v>
      </c>
      <c r="C238" s="28" t="s">
        <v>50</v>
      </c>
      <c r="D238" s="3">
        <v>0.94</v>
      </c>
      <c r="E238" s="3">
        <v>0</v>
      </c>
      <c r="F238" s="3">
        <v>127.18</v>
      </c>
      <c r="G238" s="8">
        <f t="shared" si="57"/>
        <v>119.5492</v>
      </c>
      <c r="H238" s="3">
        <v>2</v>
      </c>
      <c r="I238" s="3">
        <v>31</v>
      </c>
      <c r="J238" s="3">
        <v>16</v>
      </c>
      <c r="K238" s="9">
        <v>50.45</v>
      </c>
      <c r="L238" s="10">
        <f t="shared" si="58"/>
        <v>47.423</v>
      </c>
      <c r="M238" s="11">
        <v>0</v>
      </c>
      <c r="N238" s="8">
        <f t="shared" si="59"/>
        <v>45.07067993172873</v>
      </c>
      <c r="O238" s="12">
        <f t="shared" si="60"/>
        <v>952.2389827933422</v>
      </c>
      <c r="P238" s="33" t="s">
        <v>29</v>
      </c>
      <c r="Q238" s="33" t="s">
        <v>32</v>
      </c>
      <c r="R238" s="33" t="s">
        <v>100</v>
      </c>
      <c r="S238" s="33" t="s">
        <v>108</v>
      </c>
      <c r="T238" s="31" t="s">
        <v>37</v>
      </c>
      <c r="U238" s="31" t="s">
        <v>44</v>
      </c>
      <c r="V238" s="31" t="s">
        <v>43</v>
      </c>
      <c r="W238" s="31" t="s">
        <v>99</v>
      </c>
      <c r="X238" s="31"/>
      <c r="Y238" s="33" t="s">
        <v>29</v>
      </c>
      <c r="Z238" s="31"/>
      <c r="AB238" s="3"/>
      <c r="AC238" s="1"/>
      <c r="AD238" s="1"/>
      <c r="AE238" s="1"/>
      <c r="AF238" s="1"/>
      <c r="AG238" s="1"/>
      <c r="AH238" s="1"/>
      <c r="AI238" s="1"/>
      <c r="AJ238" s="1"/>
      <c r="AK238" s="1"/>
      <c r="AL238" s="1"/>
    </row>
    <row r="239" spans="1:38" ht="12.75">
      <c r="A239" s="7"/>
      <c r="B239" s="32" t="s">
        <v>41</v>
      </c>
      <c r="C239" s="28" t="s">
        <v>161</v>
      </c>
      <c r="D239" s="3">
        <v>0.885</v>
      </c>
      <c r="E239" s="3">
        <v>0</v>
      </c>
      <c r="F239" s="3">
        <v>114.46</v>
      </c>
      <c r="G239" s="8">
        <f t="shared" si="57"/>
        <v>101.2971</v>
      </c>
      <c r="H239" s="3">
        <v>2</v>
      </c>
      <c r="I239" s="3">
        <v>1</v>
      </c>
      <c r="J239" s="3">
        <v>53</v>
      </c>
      <c r="K239" s="9">
        <v>56.35</v>
      </c>
      <c r="L239" s="10">
        <f t="shared" si="58"/>
        <v>49.86975</v>
      </c>
      <c r="M239" s="11">
        <v>0</v>
      </c>
      <c r="N239" s="8">
        <f t="shared" si="59"/>
        <v>45.049304390242625</v>
      </c>
      <c r="O239" s="12">
        <f t="shared" si="60"/>
        <v>951.7873671551441</v>
      </c>
      <c r="P239" s="33" t="s">
        <v>29</v>
      </c>
      <c r="Q239" s="33" t="s">
        <v>108</v>
      </c>
      <c r="R239" s="33" t="s">
        <v>184</v>
      </c>
      <c r="S239" s="33" t="s">
        <v>43</v>
      </c>
      <c r="T239" s="31" t="s">
        <v>108</v>
      </c>
      <c r="U239" s="31" t="s">
        <v>184</v>
      </c>
      <c r="V239" s="31" t="s">
        <v>98</v>
      </c>
      <c r="W239" s="31" t="s">
        <v>108</v>
      </c>
      <c r="X239" s="31" t="s">
        <v>109</v>
      </c>
      <c r="Y239" s="33" t="s">
        <v>29</v>
      </c>
      <c r="AB239" s="3"/>
      <c r="AC239" s="1"/>
      <c r="AD239" s="1"/>
      <c r="AE239" s="1"/>
      <c r="AF239" s="1"/>
      <c r="AG239" s="1"/>
      <c r="AH239" s="1"/>
      <c r="AI239" s="1"/>
      <c r="AJ239" s="1"/>
      <c r="AK239" s="1"/>
      <c r="AL239" s="1"/>
    </row>
    <row r="240" spans="1:38" ht="12.75">
      <c r="A240" s="7"/>
      <c r="B240" s="32" t="s">
        <v>33</v>
      </c>
      <c r="C240" s="28" t="s">
        <v>80</v>
      </c>
      <c r="D240" s="3">
        <v>0.855</v>
      </c>
      <c r="E240" s="3">
        <v>0</v>
      </c>
      <c r="F240" s="3">
        <v>116.27</v>
      </c>
      <c r="G240" s="8">
        <f t="shared" si="57"/>
        <v>99.41085</v>
      </c>
      <c r="H240" s="3">
        <v>2</v>
      </c>
      <c r="I240" s="3">
        <v>8</v>
      </c>
      <c r="J240" s="3">
        <v>20</v>
      </c>
      <c r="K240" s="9">
        <v>54.36</v>
      </c>
      <c r="L240" s="10">
        <f t="shared" si="58"/>
        <v>46.4778</v>
      </c>
      <c r="M240" s="11">
        <v>1</v>
      </c>
      <c r="N240" s="8">
        <f t="shared" si="59"/>
        <v>43.775958739044945</v>
      </c>
      <c r="O240" s="12">
        <f t="shared" si="60"/>
        <v>924.8845254523454</v>
      </c>
      <c r="P240" s="33" t="s">
        <v>29</v>
      </c>
      <c r="Q240" s="33" t="s">
        <v>108</v>
      </c>
      <c r="R240" s="33" t="s">
        <v>184</v>
      </c>
      <c r="S240" s="33" t="s">
        <v>39</v>
      </c>
      <c r="T240" s="31" t="s">
        <v>43</v>
      </c>
      <c r="U240" s="31" t="s">
        <v>184</v>
      </c>
      <c r="V240" s="31" t="s">
        <v>195</v>
      </c>
      <c r="W240" s="31" t="s">
        <v>98</v>
      </c>
      <c r="X240" s="31" t="s">
        <v>109</v>
      </c>
      <c r="Y240" s="33" t="s">
        <v>29</v>
      </c>
      <c r="Z240" s="31" t="s">
        <v>284</v>
      </c>
      <c r="AB240" s="3"/>
      <c r="AC240" s="1"/>
      <c r="AD240" s="1"/>
      <c r="AE240" s="1"/>
      <c r="AF240" s="1"/>
      <c r="AG240" s="1"/>
      <c r="AH240" s="1"/>
      <c r="AI240" s="1"/>
      <c r="AJ240" s="1"/>
      <c r="AK240" s="1"/>
      <c r="AL240" s="1"/>
    </row>
    <row r="241" spans="1:38" ht="12.75">
      <c r="A241" s="7"/>
      <c r="B241" s="32" t="s">
        <v>290</v>
      </c>
      <c r="C241" s="28" t="s">
        <v>161</v>
      </c>
      <c r="D241" s="3">
        <v>0.885</v>
      </c>
      <c r="E241" s="3">
        <v>0</v>
      </c>
      <c r="F241" s="3">
        <v>96.73</v>
      </c>
      <c r="G241" s="8">
        <f t="shared" si="57"/>
        <v>85.60605000000001</v>
      </c>
      <c r="H241" s="3">
        <v>1</v>
      </c>
      <c r="I241" s="3">
        <v>53</v>
      </c>
      <c r="J241" s="3">
        <v>19</v>
      </c>
      <c r="K241" s="9">
        <v>51.22</v>
      </c>
      <c r="L241" s="10">
        <f t="shared" si="58"/>
        <v>45.3297</v>
      </c>
      <c r="M241" s="11">
        <v>0</v>
      </c>
      <c r="N241" s="8">
        <f t="shared" si="59"/>
        <v>40.24127738524555</v>
      </c>
      <c r="O241" s="12">
        <f t="shared" si="60"/>
        <v>850.2049026479192</v>
      </c>
      <c r="P241" s="33" t="s">
        <v>29</v>
      </c>
      <c r="Q241" s="33" t="s">
        <v>32</v>
      </c>
      <c r="R241" s="33" t="s">
        <v>100</v>
      </c>
      <c r="S241" s="33" t="s">
        <v>195</v>
      </c>
      <c r="T241" s="31" t="s">
        <v>29</v>
      </c>
      <c r="U241" s="31" t="s">
        <v>39</v>
      </c>
      <c r="V241" s="31" t="s">
        <v>43</v>
      </c>
      <c r="W241" s="31" t="s">
        <v>100</v>
      </c>
      <c r="X241" s="31"/>
      <c r="Y241" s="33" t="s">
        <v>29</v>
      </c>
      <c r="Z241" s="31"/>
      <c r="AB241" s="3"/>
      <c r="AC241" s="1"/>
      <c r="AD241" s="1"/>
      <c r="AE241" s="1"/>
      <c r="AF241" s="1"/>
      <c r="AG241" s="1"/>
      <c r="AH241" s="1"/>
      <c r="AI241" s="1"/>
      <c r="AJ241" s="1"/>
      <c r="AK241" s="1"/>
      <c r="AL241" s="1"/>
    </row>
    <row r="242" spans="1:38" ht="12.75">
      <c r="A242" s="7"/>
      <c r="B242" s="32" t="s">
        <v>223</v>
      </c>
      <c r="C242" s="28" t="s">
        <v>34</v>
      </c>
      <c r="D242" s="3">
        <v>0.94</v>
      </c>
      <c r="E242" s="3">
        <v>0</v>
      </c>
      <c r="F242" s="3">
        <v>63.29</v>
      </c>
      <c r="G242" s="8">
        <f t="shared" si="57"/>
        <v>59.492599999999996</v>
      </c>
      <c r="H242" s="3">
        <v>2</v>
      </c>
      <c r="I242" s="3">
        <v>25</v>
      </c>
      <c r="J242" s="3">
        <v>25</v>
      </c>
      <c r="K242" s="9">
        <v>26.11</v>
      </c>
      <c r="L242" s="10">
        <f t="shared" si="58"/>
        <v>24.5434</v>
      </c>
      <c r="M242" s="11">
        <v>0</v>
      </c>
      <c r="N242" s="8">
        <f t="shared" si="59"/>
        <v>23.11172313269661</v>
      </c>
      <c r="O242" s="12">
        <f t="shared" si="60"/>
        <v>488.29713152357675</v>
      </c>
      <c r="P242" s="33" t="s">
        <v>29</v>
      </c>
      <c r="Q242" s="33" t="s">
        <v>287</v>
      </c>
      <c r="R242" s="33" t="s">
        <v>234</v>
      </c>
      <c r="S242" s="33" t="s">
        <v>233</v>
      </c>
      <c r="T242" s="31" t="s">
        <v>32</v>
      </c>
      <c r="U242" s="31"/>
      <c r="V242" s="31"/>
      <c r="W242" s="31"/>
      <c r="X242" s="31"/>
      <c r="Y242" s="33" t="s">
        <v>29</v>
      </c>
      <c r="Z242" s="31"/>
      <c r="AB242" s="3"/>
      <c r="AC242" s="1"/>
      <c r="AD242" s="1"/>
      <c r="AE242" s="1"/>
      <c r="AF242" s="1"/>
      <c r="AG242" s="1"/>
      <c r="AH242" s="1"/>
      <c r="AI242" s="1"/>
      <c r="AJ242" s="1"/>
      <c r="AK242" s="1"/>
      <c r="AL242" s="1"/>
    </row>
    <row r="243" spans="1:38" ht="12.75">
      <c r="A243" s="7"/>
      <c r="B243" s="32"/>
      <c r="C243" s="28"/>
      <c r="D243" s="3"/>
      <c r="E243" s="3"/>
      <c r="F243" s="3"/>
      <c r="G243" s="8"/>
      <c r="H243" s="3"/>
      <c r="I243" s="3"/>
      <c r="J243" s="3"/>
      <c r="K243" s="9"/>
      <c r="L243" s="10"/>
      <c r="M243" s="11"/>
      <c r="N243" s="8"/>
      <c r="O243" s="12"/>
      <c r="P243" s="33"/>
      <c r="Q243" s="33"/>
      <c r="R243" s="33"/>
      <c r="S243" s="33"/>
      <c r="T243" s="31"/>
      <c r="U243" s="31"/>
      <c r="V243" s="31"/>
      <c r="W243" s="31"/>
      <c r="X243" s="31"/>
      <c r="Y243" s="33"/>
      <c r="Z243" s="31"/>
      <c r="AB243" s="3"/>
      <c r="AC243" s="1"/>
      <c r="AD243" s="1"/>
      <c r="AE243" s="1"/>
      <c r="AF243" s="1"/>
      <c r="AG243" s="1"/>
      <c r="AH243" s="1"/>
      <c r="AI243" s="1"/>
      <c r="AJ243" s="1"/>
      <c r="AK243" s="1"/>
      <c r="AL243" s="1"/>
    </row>
    <row r="244" spans="1:38" ht="12.75">
      <c r="A244" s="7">
        <v>39718</v>
      </c>
      <c r="B244" s="32" t="s">
        <v>274</v>
      </c>
      <c r="C244" s="28" t="s">
        <v>286</v>
      </c>
      <c r="D244" s="3">
        <v>0.925</v>
      </c>
      <c r="E244" s="3">
        <v>0</v>
      </c>
      <c r="F244" s="3">
        <v>99.59</v>
      </c>
      <c r="G244" s="8">
        <f aca="true" t="shared" si="61" ref="G244:G250">+(D244*(1-0.04*E244))*F244</f>
        <v>92.12075</v>
      </c>
      <c r="H244" s="3">
        <v>2</v>
      </c>
      <c r="I244" s="3">
        <v>8</v>
      </c>
      <c r="J244" s="3">
        <v>13</v>
      </c>
      <c r="K244" s="9">
        <v>46.6</v>
      </c>
      <c r="L244" s="10">
        <f aca="true" t="shared" si="62" ref="L244:L250">+K244*D244</f>
        <v>43.105000000000004</v>
      </c>
      <c r="M244" s="11">
        <v>0</v>
      </c>
      <c r="N244" s="8">
        <f aca="true" t="shared" si="63" ref="N244:N250">+K244*D244*(1-0.04*E244)*(1+0.05*MAX(H244+I244/60+J244/3600-1,0))*(1+0.03*$M244)*(H244+I244/60+J244/3600)/(H244+I244/60+J244/3600+1/3)</f>
        <v>39.40826362986026</v>
      </c>
      <c r="O244" s="12">
        <f aca="true" t="shared" si="64" ref="O244:O250">1000*(N244/MAX(N$244:N$248))*(G244&gt;30)</f>
        <v>1000</v>
      </c>
      <c r="P244" s="33" t="s">
        <v>29</v>
      </c>
      <c r="Q244" s="33" t="s">
        <v>108</v>
      </c>
      <c r="R244" s="33" t="s">
        <v>39</v>
      </c>
      <c r="S244" s="33" t="s">
        <v>104</v>
      </c>
      <c r="T244" s="31" t="s">
        <v>99</v>
      </c>
      <c r="U244" s="31" t="s">
        <v>29</v>
      </c>
      <c r="V244" s="31" t="s">
        <v>287</v>
      </c>
      <c r="W244" s="31" t="s">
        <v>29</v>
      </c>
      <c r="X244" s="31" t="s">
        <v>99</v>
      </c>
      <c r="Y244" s="33" t="s">
        <v>29</v>
      </c>
      <c r="Z244" s="31"/>
      <c r="AB244" s="3"/>
      <c r="AC244" s="1"/>
      <c r="AD244" s="1"/>
      <c r="AE244" s="1"/>
      <c r="AF244" s="1"/>
      <c r="AG244" s="1"/>
      <c r="AH244" s="1"/>
      <c r="AI244" s="1"/>
      <c r="AJ244" s="1"/>
      <c r="AK244" s="1"/>
      <c r="AL244" s="1"/>
    </row>
    <row r="245" spans="1:38" ht="12.75">
      <c r="A245" s="7"/>
      <c r="B245" s="32" t="s">
        <v>41</v>
      </c>
      <c r="C245" s="28" t="s">
        <v>161</v>
      </c>
      <c r="D245" s="3">
        <v>0.885</v>
      </c>
      <c r="E245" s="3">
        <v>0</v>
      </c>
      <c r="F245" s="3">
        <v>64.28</v>
      </c>
      <c r="G245" s="8">
        <f t="shared" si="61"/>
        <v>56.8878</v>
      </c>
      <c r="H245" s="3">
        <v>1</v>
      </c>
      <c r="I245" s="3">
        <v>31</v>
      </c>
      <c r="J245" s="3">
        <v>36</v>
      </c>
      <c r="K245" s="9">
        <v>42.1</v>
      </c>
      <c r="L245" s="10">
        <f t="shared" si="62"/>
        <v>37.258500000000005</v>
      </c>
      <c r="M245" s="11">
        <v>1</v>
      </c>
      <c r="N245" s="8">
        <f t="shared" si="63"/>
        <v>32.32825808148746</v>
      </c>
      <c r="O245" s="12">
        <f t="shared" si="64"/>
        <v>820.3421085772435</v>
      </c>
      <c r="P245" s="33" t="s">
        <v>29</v>
      </c>
      <c r="Q245" s="33" t="s">
        <v>287</v>
      </c>
      <c r="R245" s="33" t="s">
        <v>29</v>
      </c>
      <c r="S245" s="33" t="s">
        <v>99</v>
      </c>
      <c r="T245" s="31" t="s">
        <v>29</v>
      </c>
      <c r="U245" s="31" t="s">
        <v>287</v>
      </c>
      <c r="V245" s="31" t="s">
        <v>29</v>
      </c>
      <c r="W245" s="31" t="s">
        <v>99</v>
      </c>
      <c r="X245" s="31"/>
      <c r="Y245" s="33" t="s">
        <v>29</v>
      </c>
      <c r="Z245" s="31"/>
      <c r="AB245" s="3"/>
      <c r="AC245" s="1"/>
      <c r="AD245" s="1"/>
      <c r="AE245" s="1"/>
      <c r="AF245" s="1"/>
      <c r="AG245" s="1"/>
      <c r="AH245" s="1"/>
      <c r="AI245" s="1"/>
      <c r="AJ245" s="1"/>
      <c r="AK245" s="1"/>
      <c r="AL245" s="1"/>
    </row>
    <row r="246" spans="1:38" ht="12.75">
      <c r="A246" s="7"/>
      <c r="B246" s="32" t="s">
        <v>36</v>
      </c>
      <c r="C246" s="28" t="s">
        <v>107</v>
      </c>
      <c r="D246" s="3">
        <v>0.88</v>
      </c>
      <c r="E246" s="3">
        <v>0</v>
      </c>
      <c r="F246" s="3">
        <v>64.82</v>
      </c>
      <c r="G246" s="8">
        <f t="shared" si="61"/>
        <v>57.041599999999995</v>
      </c>
      <c r="H246" s="3">
        <v>1</v>
      </c>
      <c r="I246" s="3">
        <v>40</v>
      </c>
      <c r="J246" s="3">
        <v>20</v>
      </c>
      <c r="K246" s="9">
        <v>38.77</v>
      </c>
      <c r="L246" s="10">
        <f t="shared" si="62"/>
        <v>34.1176</v>
      </c>
      <c r="M246" s="11">
        <v>1</v>
      </c>
      <c r="N246" s="8">
        <f t="shared" si="63"/>
        <v>30.285319578091716</v>
      </c>
      <c r="O246" s="12">
        <f t="shared" si="64"/>
        <v>768.5017503573554</v>
      </c>
      <c r="P246" s="33" t="s">
        <v>29</v>
      </c>
      <c r="Q246" s="33" t="s">
        <v>287</v>
      </c>
      <c r="R246" s="33" t="s">
        <v>298</v>
      </c>
      <c r="S246" s="33" t="s">
        <v>99</v>
      </c>
      <c r="T246" s="31" t="s">
        <v>29</v>
      </c>
      <c r="U246" s="31" t="s">
        <v>287</v>
      </c>
      <c r="V246" s="31" t="s">
        <v>29</v>
      </c>
      <c r="W246" s="31" t="s">
        <v>99</v>
      </c>
      <c r="X246" s="31"/>
      <c r="Y246" s="33" t="s">
        <v>29</v>
      </c>
      <c r="Z246" s="31"/>
      <c r="AB246" s="3"/>
      <c r="AC246" s="1"/>
      <c r="AD246" s="1"/>
      <c r="AE246" s="1"/>
      <c r="AF246" s="1"/>
      <c r="AG246" s="1"/>
      <c r="AH246" s="1"/>
      <c r="AI246" s="1"/>
      <c r="AJ246" s="1"/>
      <c r="AK246" s="1"/>
      <c r="AL246" s="1"/>
    </row>
    <row r="247" spans="1:38" ht="12.75">
      <c r="A247" s="7"/>
      <c r="B247" s="32" t="s">
        <v>289</v>
      </c>
      <c r="C247" s="28" t="s">
        <v>288</v>
      </c>
      <c r="D247" s="3">
        <v>0.94</v>
      </c>
      <c r="E247" s="3">
        <v>0</v>
      </c>
      <c r="F247" s="3">
        <v>62.2</v>
      </c>
      <c r="G247" s="8">
        <f t="shared" si="61"/>
        <v>58.467999999999996</v>
      </c>
      <c r="H247" s="3">
        <v>1</v>
      </c>
      <c r="I247" s="3">
        <v>54</v>
      </c>
      <c r="J247" s="3">
        <v>39</v>
      </c>
      <c r="K247" s="9">
        <v>32.55</v>
      </c>
      <c r="L247" s="10">
        <f t="shared" si="62"/>
        <v>30.596999999999994</v>
      </c>
      <c r="M247" s="11">
        <v>0</v>
      </c>
      <c r="N247" s="8">
        <f t="shared" si="63"/>
        <v>27.238795096128843</v>
      </c>
      <c r="O247" s="12">
        <f t="shared" si="64"/>
        <v>691.1950080309953</v>
      </c>
      <c r="P247" s="33" t="s">
        <v>29</v>
      </c>
      <c r="Q247" s="33" t="s">
        <v>287</v>
      </c>
      <c r="R247" s="33" t="s">
        <v>29</v>
      </c>
      <c r="S247" s="33" t="s">
        <v>99</v>
      </c>
      <c r="T247" s="31" t="s">
        <v>29</v>
      </c>
      <c r="U247" s="31" t="s">
        <v>287</v>
      </c>
      <c r="V247" s="31" t="s">
        <v>29</v>
      </c>
      <c r="W247" s="31" t="s">
        <v>99</v>
      </c>
      <c r="X247" s="31"/>
      <c r="Y247" s="33" t="s">
        <v>29</v>
      </c>
      <c r="Z247" s="31"/>
      <c r="AB247" s="3"/>
      <c r="AC247" s="1"/>
      <c r="AD247" s="1"/>
      <c r="AE247" s="1"/>
      <c r="AF247" s="1"/>
      <c r="AG247" s="1"/>
      <c r="AH247" s="1"/>
      <c r="AI247" s="1"/>
      <c r="AJ247" s="1"/>
      <c r="AK247" s="1"/>
      <c r="AL247" s="1"/>
    </row>
    <row r="248" spans="1:38" ht="12.75">
      <c r="A248" s="7"/>
      <c r="B248" s="32" t="s">
        <v>28</v>
      </c>
      <c r="C248" s="28" t="s">
        <v>117</v>
      </c>
      <c r="D248" s="3">
        <v>0.975</v>
      </c>
      <c r="E248" s="3">
        <v>0</v>
      </c>
      <c r="F248" s="3">
        <v>46.92</v>
      </c>
      <c r="G248" s="8">
        <f t="shared" si="61"/>
        <v>45.747</v>
      </c>
      <c r="H248" s="3">
        <v>1</v>
      </c>
      <c r="I248" s="3">
        <v>44</v>
      </c>
      <c r="J248" s="3">
        <v>6</v>
      </c>
      <c r="K248" s="9">
        <v>27.04</v>
      </c>
      <c r="L248" s="10">
        <f t="shared" si="62"/>
        <v>26.363999999999997</v>
      </c>
      <c r="M248" s="11">
        <v>1</v>
      </c>
      <c r="N248" s="8">
        <f t="shared" si="63"/>
        <v>23.61573787728445</v>
      </c>
      <c r="O248" s="12">
        <f t="shared" si="64"/>
        <v>599.2585235191747</v>
      </c>
      <c r="P248" s="33" t="s">
        <v>29</v>
      </c>
      <c r="Q248" s="33" t="s">
        <v>287</v>
      </c>
      <c r="R248" s="33" t="s">
        <v>29</v>
      </c>
      <c r="S248" s="33" t="s">
        <v>99</v>
      </c>
      <c r="T248" s="31" t="s">
        <v>29</v>
      </c>
      <c r="U248" s="31" t="s">
        <v>287</v>
      </c>
      <c r="V248" s="31"/>
      <c r="W248" s="31"/>
      <c r="X248" s="31"/>
      <c r="Y248" s="33" t="s">
        <v>29</v>
      </c>
      <c r="Z248" s="31"/>
      <c r="AB248" s="3"/>
      <c r="AC248" s="1"/>
      <c r="AD248" s="1"/>
      <c r="AE248" s="1"/>
      <c r="AF248" s="1"/>
      <c r="AG248" s="1"/>
      <c r="AH248" s="1"/>
      <c r="AI248" s="1"/>
      <c r="AJ248" s="1"/>
      <c r="AK248" s="1"/>
      <c r="AL248" s="1"/>
    </row>
    <row r="249" spans="1:38" ht="12.75">
      <c r="A249" s="7"/>
      <c r="B249" s="32" t="s">
        <v>74</v>
      </c>
      <c r="C249" s="28" t="s">
        <v>300</v>
      </c>
      <c r="D249" s="3">
        <v>0.983</v>
      </c>
      <c r="E249" s="3">
        <v>0</v>
      </c>
      <c r="F249" s="3">
        <v>31.77</v>
      </c>
      <c r="G249" s="8">
        <f t="shared" si="61"/>
        <v>31.22991</v>
      </c>
      <c r="H249" s="3">
        <v>0</v>
      </c>
      <c r="I249" s="3">
        <v>45</v>
      </c>
      <c r="J249" s="3">
        <v>53</v>
      </c>
      <c r="K249" s="9">
        <v>31.77</v>
      </c>
      <c r="L249" s="10">
        <f t="shared" si="62"/>
        <v>31.22991</v>
      </c>
      <c r="M249" s="11">
        <v>1</v>
      </c>
      <c r="N249" s="8">
        <f t="shared" si="63"/>
        <v>22.40202896455856</v>
      </c>
      <c r="O249" s="12">
        <f t="shared" si="64"/>
        <v>568.4601883241613</v>
      </c>
      <c r="P249" s="33" t="s">
        <v>29</v>
      </c>
      <c r="Q249" s="33" t="s">
        <v>287</v>
      </c>
      <c r="R249" s="33" t="s">
        <v>29</v>
      </c>
      <c r="S249" s="33" t="s">
        <v>99</v>
      </c>
      <c r="T249" s="31"/>
      <c r="U249" s="31"/>
      <c r="V249" s="31"/>
      <c r="W249" s="31"/>
      <c r="X249" s="31"/>
      <c r="Y249" s="33" t="s">
        <v>29</v>
      </c>
      <c r="Z249" s="31" t="s">
        <v>301</v>
      </c>
      <c r="AB249" s="3"/>
      <c r="AC249" s="1"/>
      <c r="AD249" s="1"/>
      <c r="AE249" s="1"/>
      <c r="AF249" s="1"/>
      <c r="AG249" s="1"/>
      <c r="AH249" s="1"/>
      <c r="AI249" s="1"/>
      <c r="AJ249" s="1"/>
      <c r="AK249" s="1"/>
      <c r="AL249" s="1"/>
    </row>
    <row r="250" spans="1:38" ht="12.75">
      <c r="A250" s="7"/>
      <c r="B250" s="32" t="s">
        <v>33</v>
      </c>
      <c r="C250" s="28" t="s">
        <v>121</v>
      </c>
      <c r="D250" s="3">
        <v>0.855</v>
      </c>
      <c r="E250" s="3">
        <v>0</v>
      </c>
      <c r="F250" s="3">
        <v>32.98</v>
      </c>
      <c r="G250" s="8">
        <f t="shared" si="61"/>
        <v>28.197899999999997</v>
      </c>
      <c r="H250" s="3">
        <v>0</v>
      </c>
      <c r="I250" s="3">
        <v>30</v>
      </c>
      <c r="J250" s="3">
        <v>52</v>
      </c>
      <c r="K250" s="9">
        <v>64.1</v>
      </c>
      <c r="L250" s="10">
        <f t="shared" si="62"/>
        <v>54.805499999999995</v>
      </c>
      <c r="M250" s="11">
        <v>1</v>
      </c>
      <c r="N250" s="8">
        <f t="shared" si="63"/>
        <v>34.2545149344692</v>
      </c>
      <c r="O250" s="12">
        <f t="shared" si="64"/>
        <v>0</v>
      </c>
      <c r="P250" s="33" t="s">
        <v>29</v>
      </c>
      <c r="Q250" s="33" t="s">
        <v>287</v>
      </c>
      <c r="R250" s="33" t="s">
        <v>29</v>
      </c>
      <c r="S250" s="33" t="s">
        <v>99</v>
      </c>
      <c r="T250" s="31"/>
      <c r="U250" s="31"/>
      <c r="V250" s="31"/>
      <c r="W250" s="31"/>
      <c r="X250" s="31"/>
      <c r="Y250" s="33" t="s">
        <v>29</v>
      </c>
      <c r="Z250" s="31" t="s">
        <v>302</v>
      </c>
      <c r="AB250" s="3"/>
      <c r="AC250" s="1"/>
      <c r="AD250" s="1"/>
      <c r="AE250" s="1"/>
      <c r="AF250" s="1"/>
      <c r="AG250" s="1"/>
      <c r="AH250" s="1"/>
      <c r="AI250" s="1"/>
      <c r="AJ250" s="1"/>
      <c r="AK250" s="1"/>
      <c r="AL250" s="1"/>
    </row>
    <row r="251" spans="1:38" ht="12.75">
      <c r="A251" s="7"/>
      <c r="B251" s="32"/>
      <c r="C251" s="28"/>
      <c r="D251" s="3"/>
      <c r="E251" s="3"/>
      <c r="F251" s="3"/>
      <c r="G251" s="8"/>
      <c r="H251" s="3"/>
      <c r="I251" s="3"/>
      <c r="J251" s="3"/>
      <c r="K251" s="9"/>
      <c r="L251" s="10"/>
      <c r="M251" s="11"/>
      <c r="N251" s="8"/>
      <c r="O251" s="12"/>
      <c r="P251" s="33"/>
      <c r="Q251" s="33"/>
      <c r="R251" s="33"/>
      <c r="S251" s="33"/>
      <c r="T251" s="31"/>
      <c r="U251" s="31"/>
      <c r="V251" s="31"/>
      <c r="W251" s="31"/>
      <c r="X251" s="31"/>
      <c r="Y251" s="33"/>
      <c r="Z251" s="31"/>
      <c r="AB251" s="3"/>
      <c r="AC251" s="1"/>
      <c r="AD251" s="1"/>
      <c r="AE251" s="1"/>
      <c r="AF251" s="1"/>
      <c r="AG251" s="1"/>
      <c r="AH251" s="1"/>
      <c r="AI251" s="1"/>
      <c r="AJ251" s="1"/>
      <c r="AK251" s="1"/>
      <c r="AL251" s="1"/>
    </row>
    <row r="252" spans="1:38" ht="12.75">
      <c r="A252" s="7">
        <v>39725</v>
      </c>
      <c r="B252" s="32" t="s">
        <v>41</v>
      </c>
      <c r="C252" s="28" t="s">
        <v>161</v>
      </c>
      <c r="D252" s="3">
        <v>0.885</v>
      </c>
      <c r="E252" s="3">
        <v>0</v>
      </c>
      <c r="F252" s="3">
        <v>120.38</v>
      </c>
      <c r="G252" s="8">
        <f aca="true" t="shared" si="65" ref="G252:G259">+(D252*(1-0.04*E252))*F252</f>
        <v>106.5363</v>
      </c>
      <c r="H252" s="3">
        <v>2</v>
      </c>
      <c r="I252" s="3">
        <v>27</v>
      </c>
      <c r="J252" s="3">
        <v>57</v>
      </c>
      <c r="K252" s="9">
        <v>48.82</v>
      </c>
      <c r="L252" s="10">
        <f aca="true" t="shared" si="66" ref="L252:L259">+K252*D252</f>
        <v>43.2057</v>
      </c>
      <c r="M252" s="11">
        <v>1</v>
      </c>
      <c r="N252" s="8">
        <f aca="true" t="shared" si="67" ref="N252:N259">+K252*D252*(1-0.04*E252)*(1+0.05*MAX(H252+I252/60+J252/3600-1,0))*(1+0.03*$M252)*(H252+I252/60+J252/3600)/(H252+I252/60+J252/3600+1/3)</f>
        <v>42.07566505121007</v>
      </c>
      <c r="O252" s="12">
        <f aca="true" t="shared" si="68" ref="O252:O259">1000*(N252/MAX(N$252:N$257))*(G252&gt;30)</f>
        <v>1000</v>
      </c>
      <c r="P252" s="33" t="s">
        <v>29</v>
      </c>
      <c r="Q252" s="33" t="s">
        <v>234</v>
      </c>
      <c r="R252" s="33" t="s">
        <v>233</v>
      </c>
      <c r="S252" s="33" t="s">
        <v>291</v>
      </c>
      <c r="T252" s="31" t="s">
        <v>109</v>
      </c>
      <c r="U252" s="31" t="s">
        <v>29</v>
      </c>
      <c r="V252" s="31" t="s">
        <v>100</v>
      </c>
      <c r="W252" s="31"/>
      <c r="X252" s="31"/>
      <c r="Y252" s="33" t="s">
        <v>29</v>
      </c>
      <c r="Z252" s="31"/>
      <c r="AB252" s="3"/>
      <c r="AC252" s="1"/>
      <c r="AD252" s="1"/>
      <c r="AE252" s="1"/>
      <c r="AF252" s="1"/>
      <c r="AG252" s="1"/>
      <c r="AH252" s="1"/>
      <c r="AI252" s="1"/>
      <c r="AJ252" s="1"/>
      <c r="AK252" s="1"/>
      <c r="AL252" s="1"/>
    </row>
    <row r="253" spans="1:38" ht="12.75">
      <c r="A253" s="7"/>
      <c r="B253" s="32" t="s">
        <v>135</v>
      </c>
      <c r="C253" s="28" t="s">
        <v>107</v>
      </c>
      <c r="D253" s="3">
        <v>0.88</v>
      </c>
      <c r="E253" s="3">
        <v>0</v>
      </c>
      <c r="F253" s="3">
        <v>127.77</v>
      </c>
      <c r="G253" s="8">
        <f t="shared" si="65"/>
        <v>112.4376</v>
      </c>
      <c r="H253" s="3">
        <v>2</v>
      </c>
      <c r="I253" s="3">
        <v>44</v>
      </c>
      <c r="J253" s="3">
        <v>20</v>
      </c>
      <c r="K253" s="9">
        <v>46.65</v>
      </c>
      <c r="L253" s="10">
        <f t="shared" si="66"/>
        <v>41.052</v>
      </c>
      <c r="M253" s="11">
        <v>1</v>
      </c>
      <c r="N253" s="8">
        <f t="shared" si="67"/>
        <v>40.97327513966244</v>
      </c>
      <c r="O253" s="12">
        <f t="shared" si="68"/>
        <v>973.799822053771</v>
      </c>
      <c r="P253" s="33" t="s">
        <v>29</v>
      </c>
      <c r="Q253" s="33" t="s">
        <v>234</v>
      </c>
      <c r="R253" s="33" t="s">
        <v>233</v>
      </c>
      <c r="S253" s="33" t="s">
        <v>291</v>
      </c>
      <c r="T253" s="31" t="s">
        <v>109</v>
      </c>
      <c r="U253" s="31" t="s">
        <v>32</v>
      </c>
      <c r="V253" s="31" t="s">
        <v>98</v>
      </c>
      <c r="W253" s="31"/>
      <c r="X253" s="31"/>
      <c r="Y253" s="33" t="s">
        <v>29</v>
      </c>
      <c r="Z253" s="31" t="s">
        <v>292</v>
      </c>
      <c r="AB253" s="3"/>
      <c r="AC253" s="1"/>
      <c r="AD253" s="1"/>
      <c r="AE253" s="1"/>
      <c r="AF253" s="1"/>
      <c r="AG253" s="1"/>
      <c r="AH253" s="1"/>
      <c r="AI253" s="1"/>
      <c r="AJ253" s="1"/>
      <c r="AK253" s="1"/>
      <c r="AL253" s="1"/>
    </row>
    <row r="254" spans="1:38" ht="12.75">
      <c r="A254" s="7"/>
      <c r="B254" s="32" t="s">
        <v>30</v>
      </c>
      <c r="C254" s="28" t="s">
        <v>165</v>
      </c>
      <c r="D254" s="3">
        <v>0.873</v>
      </c>
      <c r="E254" s="3">
        <v>0</v>
      </c>
      <c r="F254" s="3">
        <v>93.45</v>
      </c>
      <c r="G254" s="8">
        <f t="shared" si="65"/>
        <v>81.58185</v>
      </c>
      <c r="H254" s="3">
        <v>2</v>
      </c>
      <c r="I254" s="3">
        <v>4</v>
      </c>
      <c r="J254" s="3">
        <v>13</v>
      </c>
      <c r="K254" s="9">
        <v>45.14</v>
      </c>
      <c r="L254" s="10">
        <f t="shared" si="66"/>
        <v>39.40722</v>
      </c>
      <c r="M254" s="11">
        <v>1</v>
      </c>
      <c r="N254" s="8">
        <f t="shared" si="67"/>
        <v>36.831355812741194</v>
      </c>
      <c r="O254" s="12">
        <f t="shared" si="68"/>
        <v>875.3600392985813</v>
      </c>
      <c r="P254" s="33" t="s">
        <v>29</v>
      </c>
      <c r="Q254" s="33" t="s">
        <v>234</v>
      </c>
      <c r="R254" s="33" t="s">
        <v>233</v>
      </c>
      <c r="S254" s="33" t="s">
        <v>29</v>
      </c>
      <c r="T254" s="31" t="s">
        <v>109</v>
      </c>
      <c r="U254" s="31" t="s">
        <v>293</v>
      </c>
      <c r="V254" s="31" t="s">
        <v>98</v>
      </c>
      <c r="W254" s="31"/>
      <c r="X254" s="31"/>
      <c r="Y254" s="33" t="s">
        <v>29</v>
      </c>
      <c r="Z254" s="31"/>
      <c r="AB254" s="3"/>
      <c r="AC254" s="1"/>
      <c r="AD254" s="1"/>
      <c r="AE254" s="1"/>
      <c r="AF254" s="1"/>
      <c r="AG254" s="1"/>
      <c r="AH254" s="1"/>
      <c r="AI254" s="1"/>
      <c r="AJ254" s="1"/>
      <c r="AK254" s="1"/>
      <c r="AL254" s="1"/>
    </row>
    <row r="255" spans="1:38" ht="12.75">
      <c r="A255" s="7"/>
      <c r="B255" s="32" t="s">
        <v>33</v>
      </c>
      <c r="C255" s="28" t="s">
        <v>80</v>
      </c>
      <c r="D255" s="3">
        <v>0.855</v>
      </c>
      <c r="E255" s="3">
        <v>0</v>
      </c>
      <c r="F255" s="3">
        <v>97.82</v>
      </c>
      <c r="G255" s="8">
        <f t="shared" si="65"/>
        <v>83.6361</v>
      </c>
      <c r="H255" s="3">
        <v>2</v>
      </c>
      <c r="I255" s="3">
        <v>16</v>
      </c>
      <c r="J255" s="3">
        <v>16</v>
      </c>
      <c r="K255" s="9">
        <v>43.07</v>
      </c>
      <c r="L255" s="10">
        <f t="shared" si="66"/>
        <v>36.82485</v>
      </c>
      <c r="M255" s="11">
        <v>1</v>
      </c>
      <c r="N255" s="8">
        <f t="shared" si="67"/>
        <v>35.177233036098976</v>
      </c>
      <c r="O255" s="12">
        <f t="shared" si="68"/>
        <v>836.0469880460581</v>
      </c>
      <c r="P255" s="33" t="s">
        <v>29</v>
      </c>
      <c r="Q255" s="33" t="s">
        <v>234</v>
      </c>
      <c r="R255" s="33" t="s">
        <v>32</v>
      </c>
      <c r="S255" s="33" t="s">
        <v>29</v>
      </c>
      <c r="T255" s="31" t="s">
        <v>109</v>
      </c>
      <c r="U255" s="31" t="s">
        <v>293</v>
      </c>
      <c r="V255" s="31" t="s">
        <v>98</v>
      </c>
      <c r="W255" s="31" t="s">
        <v>109</v>
      </c>
      <c r="X255" s="31"/>
      <c r="Y255" s="33" t="s">
        <v>29</v>
      </c>
      <c r="Z255" s="31"/>
      <c r="AB255" s="3"/>
      <c r="AC255" s="1"/>
      <c r="AD255" s="1"/>
      <c r="AE255" s="1"/>
      <c r="AF255" s="1"/>
      <c r="AG255" s="1"/>
      <c r="AH255" s="1"/>
      <c r="AI255" s="1"/>
      <c r="AJ255" s="1"/>
      <c r="AK255" s="1"/>
      <c r="AL255" s="1"/>
    </row>
    <row r="256" spans="1:38" ht="12.75">
      <c r="A256" s="7"/>
      <c r="B256" s="32" t="s">
        <v>295</v>
      </c>
      <c r="C256" s="28" t="s">
        <v>117</v>
      </c>
      <c r="D256" s="3">
        <v>0.975</v>
      </c>
      <c r="E256" s="3">
        <v>0</v>
      </c>
      <c r="F256" s="3">
        <v>82.61</v>
      </c>
      <c r="G256" s="8">
        <f t="shared" si="65"/>
        <v>80.54475</v>
      </c>
      <c r="H256" s="3">
        <v>2</v>
      </c>
      <c r="I256" s="3">
        <v>16</v>
      </c>
      <c r="J256" s="3">
        <v>0</v>
      </c>
      <c r="K256" s="9">
        <v>36.44</v>
      </c>
      <c r="L256" s="10">
        <f t="shared" si="66"/>
        <v>35.528999999999996</v>
      </c>
      <c r="M256" s="11">
        <v>1</v>
      </c>
      <c r="N256" s="8">
        <f t="shared" si="67"/>
        <v>33.92375726666666</v>
      </c>
      <c r="O256" s="12">
        <f t="shared" si="68"/>
        <v>806.2559967947799</v>
      </c>
      <c r="P256" s="33" t="s">
        <v>29</v>
      </c>
      <c r="Q256" s="33" t="s">
        <v>234</v>
      </c>
      <c r="R256" s="33" t="s">
        <v>109</v>
      </c>
      <c r="S256" s="33" t="s">
        <v>32</v>
      </c>
      <c r="T256" s="31"/>
      <c r="U256" s="31"/>
      <c r="V256" s="31"/>
      <c r="W256" s="31"/>
      <c r="X256" s="31"/>
      <c r="Y256" s="33" t="s">
        <v>29</v>
      </c>
      <c r="Z256" s="31" t="s">
        <v>297</v>
      </c>
      <c r="AB256" s="3"/>
      <c r="AC256" s="1"/>
      <c r="AD256" s="1"/>
      <c r="AE256" s="1"/>
      <c r="AF256" s="1"/>
      <c r="AG256" s="1"/>
      <c r="AH256" s="1"/>
      <c r="AI256" s="1"/>
      <c r="AJ256" s="1"/>
      <c r="AK256" s="1"/>
      <c r="AL256" s="1"/>
    </row>
    <row r="257" spans="1:38" ht="12.75">
      <c r="A257" s="7"/>
      <c r="B257" s="32" t="s">
        <v>295</v>
      </c>
      <c r="C257" s="28" t="s">
        <v>117</v>
      </c>
      <c r="D257" s="3">
        <v>0.975</v>
      </c>
      <c r="E257" s="3">
        <v>0</v>
      </c>
      <c r="F257" s="3">
        <v>119.22</v>
      </c>
      <c r="G257" s="8">
        <f t="shared" si="65"/>
        <v>116.23949999999999</v>
      </c>
      <c r="H257" s="3">
        <v>3</v>
      </c>
      <c r="I257" s="3">
        <v>47</v>
      </c>
      <c r="J257" s="3">
        <v>56</v>
      </c>
      <c r="K257" s="9">
        <v>31.38</v>
      </c>
      <c r="L257" s="10">
        <f t="shared" si="66"/>
        <v>30.595499999999998</v>
      </c>
      <c r="M257" s="11">
        <v>0</v>
      </c>
      <c r="N257" s="8">
        <f t="shared" si="67"/>
        <v>32.06373893109707</v>
      </c>
      <c r="O257" s="12">
        <f t="shared" si="68"/>
        <v>762.0494861358094</v>
      </c>
      <c r="P257" s="33" t="s">
        <v>29</v>
      </c>
      <c r="Q257" s="33" t="s">
        <v>32</v>
      </c>
      <c r="R257" s="33" t="s">
        <v>99</v>
      </c>
      <c r="S257" s="33" t="s">
        <v>29</v>
      </c>
      <c r="T257" s="31" t="s">
        <v>234</v>
      </c>
      <c r="U257" s="31" t="s">
        <v>99</v>
      </c>
      <c r="V257" s="31" t="s">
        <v>32</v>
      </c>
      <c r="W257" s="31"/>
      <c r="X257" s="31"/>
      <c r="Y257" s="33" t="s">
        <v>29</v>
      </c>
      <c r="Z257" s="31" t="s">
        <v>296</v>
      </c>
      <c r="AB257" s="3"/>
      <c r="AC257" s="1"/>
      <c r="AD257" s="1"/>
      <c r="AE257" s="1"/>
      <c r="AF257" s="1"/>
      <c r="AG257" s="1"/>
      <c r="AH257" s="1"/>
      <c r="AI257" s="1"/>
      <c r="AJ257" s="1"/>
      <c r="AK257" s="1"/>
      <c r="AL257" s="1"/>
    </row>
    <row r="258" spans="1:38" ht="12.75">
      <c r="A258" s="7"/>
      <c r="B258" s="32" t="s">
        <v>42</v>
      </c>
      <c r="C258" s="28" t="s">
        <v>34</v>
      </c>
      <c r="D258" s="3">
        <v>0.94</v>
      </c>
      <c r="E258" s="3">
        <v>0</v>
      </c>
      <c r="F258" s="3">
        <v>41.65</v>
      </c>
      <c r="G258" s="8">
        <f t="shared" si="65"/>
        <v>39.150999999999996</v>
      </c>
      <c r="H258" s="3">
        <v>1</v>
      </c>
      <c r="I258" s="3">
        <v>0</v>
      </c>
      <c r="J258" s="3">
        <v>23</v>
      </c>
      <c r="K258" s="9">
        <v>41.39</v>
      </c>
      <c r="L258" s="10">
        <f t="shared" si="66"/>
        <v>38.9066</v>
      </c>
      <c r="M258" s="11">
        <v>0</v>
      </c>
      <c r="N258" s="8">
        <f t="shared" si="67"/>
        <v>29.235670795238672</v>
      </c>
      <c r="O258" s="12">
        <f t="shared" si="68"/>
        <v>694.8356195833409</v>
      </c>
      <c r="P258" s="33" t="s">
        <v>37</v>
      </c>
      <c r="Q258" s="33" t="s">
        <v>38</v>
      </c>
      <c r="R258" s="33" t="s">
        <v>87</v>
      </c>
      <c r="S258" s="33" t="s">
        <v>43</v>
      </c>
      <c r="T258" s="31"/>
      <c r="U258" s="31"/>
      <c r="V258" s="31"/>
      <c r="W258" s="31"/>
      <c r="X258" s="31"/>
      <c r="Y258" s="33" t="s">
        <v>37</v>
      </c>
      <c r="Z258" s="31"/>
      <c r="AB258" s="3"/>
      <c r="AC258" s="1"/>
      <c r="AD258" s="1"/>
      <c r="AE258" s="1"/>
      <c r="AF258" s="1"/>
      <c r="AG258" s="1"/>
      <c r="AH258" s="1"/>
      <c r="AI258" s="1"/>
      <c r="AJ258" s="1"/>
      <c r="AK258" s="1"/>
      <c r="AL258" s="1"/>
    </row>
    <row r="259" spans="1:38" ht="12.75">
      <c r="A259" s="7"/>
      <c r="B259" s="32" t="s">
        <v>299</v>
      </c>
      <c r="C259" s="28" t="s">
        <v>86</v>
      </c>
      <c r="D259" s="3">
        <v>0.94</v>
      </c>
      <c r="E259" s="3">
        <v>0</v>
      </c>
      <c r="F259" s="3">
        <v>62.44</v>
      </c>
      <c r="G259" s="8">
        <f t="shared" si="65"/>
        <v>58.693599999999996</v>
      </c>
      <c r="H259" s="3">
        <v>1</v>
      </c>
      <c r="I259" s="3">
        <v>57</v>
      </c>
      <c r="J259" s="3">
        <v>59</v>
      </c>
      <c r="K259" s="9">
        <v>31.75</v>
      </c>
      <c r="L259" s="10">
        <f t="shared" si="66"/>
        <v>29.845</v>
      </c>
      <c r="M259" s="11">
        <v>0</v>
      </c>
      <c r="N259" s="8">
        <f t="shared" si="67"/>
        <v>26.752184701998697</v>
      </c>
      <c r="O259" s="12">
        <f t="shared" si="68"/>
        <v>635.8113334498397</v>
      </c>
      <c r="P259" s="33" t="s">
        <v>37</v>
      </c>
      <c r="Q259" s="33" t="s">
        <v>38</v>
      </c>
      <c r="R259" s="33" t="s">
        <v>43</v>
      </c>
      <c r="S259" s="33" t="s">
        <v>39</v>
      </c>
      <c r="T259" s="31" t="s">
        <v>87</v>
      </c>
      <c r="U259" s="31"/>
      <c r="V259" s="31"/>
      <c r="W259" s="31"/>
      <c r="X259" s="31"/>
      <c r="Y259" s="33" t="s">
        <v>37</v>
      </c>
      <c r="Z259" s="31"/>
      <c r="AB259" s="3"/>
      <c r="AC259" s="1"/>
      <c r="AD259" s="1"/>
      <c r="AE259" s="1"/>
      <c r="AF259" s="1"/>
      <c r="AG259" s="1"/>
      <c r="AH259" s="1"/>
      <c r="AI259" s="1"/>
      <c r="AJ259" s="1"/>
      <c r="AK259" s="1"/>
      <c r="AL259" s="1"/>
    </row>
    <row r="260" spans="1:38" ht="12.75">
      <c r="A260" s="7"/>
      <c r="B260" s="32"/>
      <c r="C260" s="28"/>
      <c r="D260" s="3"/>
      <c r="E260" s="3"/>
      <c r="F260" s="3"/>
      <c r="G260" s="8"/>
      <c r="H260" s="3"/>
      <c r="I260" s="3"/>
      <c r="J260" s="3"/>
      <c r="K260" s="9"/>
      <c r="L260" s="10"/>
      <c r="M260" s="11"/>
      <c r="N260" s="8"/>
      <c r="O260" s="12"/>
      <c r="P260" s="33"/>
      <c r="Q260" s="33"/>
      <c r="R260" s="33"/>
      <c r="S260" s="33"/>
      <c r="T260" s="31"/>
      <c r="U260" s="31"/>
      <c r="V260" s="31"/>
      <c r="W260" s="31"/>
      <c r="X260" s="31"/>
      <c r="Y260" s="33"/>
      <c r="Z260" s="31"/>
      <c r="AB260" s="3"/>
      <c r="AC260" s="1"/>
      <c r="AD260" s="1"/>
      <c r="AE260" s="1"/>
      <c r="AF260" s="1"/>
      <c r="AG260" s="1"/>
      <c r="AH260" s="1"/>
      <c r="AI260" s="1"/>
      <c r="AJ260" s="1"/>
      <c r="AK260" s="1"/>
      <c r="AL260" s="1"/>
    </row>
    <row r="261" spans="1:38" ht="12.75">
      <c r="A261" s="7">
        <v>39739</v>
      </c>
      <c r="B261" s="32" t="s">
        <v>30</v>
      </c>
      <c r="C261" s="28" t="s">
        <v>106</v>
      </c>
      <c r="D261" s="3">
        <v>0.925</v>
      </c>
      <c r="E261" s="3">
        <v>0</v>
      </c>
      <c r="F261" s="3">
        <v>202.31</v>
      </c>
      <c r="G261" s="8">
        <f>+(D261*(1-0.04*E261))*F261</f>
        <v>187.13675</v>
      </c>
      <c r="H261" s="3">
        <v>3</v>
      </c>
      <c r="I261" s="3">
        <v>7</v>
      </c>
      <c r="J261" s="3">
        <v>51</v>
      </c>
      <c r="K261" s="9">
        <v>64.62</v>
      </c>
      <c r="L261" s="10">
        <f>+K261*D261</f>
        <v>59.773500000000006</v>
      </c>
      <c r="M261" s="11">
        <v>1</v>
      </c>
      <c r="N261" s="8">
        <f>+K261*D261*(1-0.04*E261)*(1+0.05*MAX(H261+I261/60+J261/3600-1,0))*(1+0.03*$M261)*(H261+I261/60+J261/3600)/(H261+I261/60+J261/3600+1/3)</f>
        <v>61.57080808938283</v>
      </c>
      <c r="O261" s="12">
        <f>1000*(N261/MAX(N$261:N$270))*(G261&gt;30)</f>
        <v>1000</v>
      </c>
      <c r="P261" s="33" t="s">
        <v>29</v>
      </c>
      <c r="Q261" s="33" t="s">
        <v>85</v>
      </c>
      <c r="R261" s="33" t="s">
        <v>37</v>
      </c>
      <c r="S261" s="33" t="s">
        <v>102</v>
      </c>
      <c r="T261" s="31" t="s">
        <v>104</v>
      </c>
      <c r="U261" s="31" t="s">
        <v>29</v>
      </c>
      <c r="V261" s="31" t="s">
        <v>304</v>
      </c>
      <c r="W261" s="31" t="s">
        <v>104</v>
      </c>
      <c r="X261" s="31"/>
      <c r="Y261" s="33" t="s">
        <v>29</v>
      </c>
      <c r="Z261" s="31"/>
      <c r="AB261" s="3"/>
      <c r="AC261" s="1"/>
      <c r="AD261" s="1"/>
      <c r="AE261" s="1"/>
      <c r="AF261" s="1"/>
      <c r="AG261" s="1"/>
      <c r="AH261" s="1"/>
      <c r="AI261" s="1"/>
      <c r="AJ261" s="1"/>
      <c r="AK261" s="1"/>
      <c r="AL261" s="1"/>
    </row>
    <row r="262" spans="1:38" ht="12.75">
      <c r="A262" s="7"/>
      <c r="B262" s="32" t="s">
        <v>30</v>
      </c>
      <c r="C262" s="28" t="s">
        <v>106</v>
      </c>
      <c r="D262" s="3">
        <v>0.925</v>
      </c>
      <c r="E262" s="3">
        <v>0</v>
      </c>
      <c r="F262" s="3">
        <v>139.92</v>
      </c>
      <c r="G262" s="8">
        <f>+(D262*(1-0.04*E262))*F262</f>
        <v>129.426</v>
      </c>
      <c r="H262" s="3">
        <v>2</v>
      </c>
      <c r="I262" s="3">
        <v>3</v>
      </c>
      <c r="J262" s="3">
        <v>13</v>
      </c>
      <c r="K262" s="9">
        <v>68.13</v>
      </c>
      <c r="L262" s="10">
        <f>+K262*D262</f>
        <v>63.02025</v>
      </c>
      <c r="M262" s="11">
        <v>1</v>
      </c>
      <c r="N262" s="8">
        <f>+K262*D262*(1-0.04*E262)*(1+0.05*MAX(H262+I262/60+J262/3600-1,0))*(1+0.03*$M262)*(H262+I262/60+J262/3600)/(H262+I262/60+J262/3600+1/3)</f>
        <v>58.78815651971892</v>
      </c>
      <c r="O262" s="12">
        <f>1000*(N262/MAX(N$261:N$270))*(G262&gt;30)</f>
        <v>954.8056675555677</v>
      </c>
      <c r="P262" s="33" t="s">
        <v>29</v>
      </c>
      <c r="Q262" s="33" t="s">
        <v>85</v>
      </c>
      <c r="R262" s="33" t="s">
        <v>37</v>
      </c>
      <c r="S262" s="33" t="s">
        <v>102</v>
      </c>
      <c r="T262" s="31" t="s">
        <v>104</v>
      </c>
      <c r="U262" s="31"/>
      <c r="V262" s="31"/>
      <c r="W262" s="31"/>
      <c r="X262" s="31"/>
      <c r="Y262" s="33" t="s">
        <v>29</v>
      </c>
      <c r="Z262" s="31"/>
      <c r="AB262" s="3"/>
      <c r="AC262" s="1"/>
      <c r="AD262" s="1"/>
      <c r="AE262" s="1"/>
      <c r="AF262" s="1"/>
      <c r="AG262" s="1"/>
      <c r="AH262" s="1"/>
      <c r="AI262" s="1"/>
      <c r="AJ262" s="1"/>
      <c r="AK262" s="1"/>
      <c r="AL262" s="1"/>
    </row>
    <row r="263" spans="1:38" ht="12.75">
      <c r="A263" s="7"/>
      <c r="B263" s="32" t="s">
        <v>135</v>
      </c>
      <c r="C263" s="28" t="s">
        <v>107</v>
      </c>
      <c r="D263" s="3">
        <v>0.88</v>
      </c>
      <c r="E263" s="3">
        <v>0</v>
      </c>
      <c r="F263" s="3">
        <v>156.31</v>
      </c>
      <c r="G263" s="8">
        <f>+(D263*(1-0.04*E263))*F263</f>
        <v>137.5528</v>
      </c>
      <c r="H263" s="3">
        <v>2</v>
      </c>
      <c r="I263" s="3">
        <v>18</v>
      </c>
      <c r="J263" s="3">
        <v>2</v>
      </c>
      <c r="K263" s="9">
        <v>67.94</v>
      </c>
      <c r="L263" s="10">
        <f>+K263*D263</f>
        <v>59.7872</v>
      </c>
      <c r="M263" s="11">
        <v>1</v>
      </c>
      <c r="N263" s="8">
        <f>+K263*D263*(1-0.04*E263)*(1+0.05*MAX(H263+I263/60+J263/3600-1,0))*(1+0.03*$M263)*(H263+I263/60+J263/3600)/(H263+I263/60+J263/3600+1/3)</f>
        <v>57.28509658280071</v>
      </c>
      <c r="O263" s="12">
        <f>1000*(N263/MAX(N$261:N$270))*(G263&gt;30)</f>
        <v>930.3937752390627</v>
      </c>
      <c r="P263" s="33" t="s">
        <v>29</v>
      </c>
      <c r="Q263" s="33" t="s">
        <v>85</v>
      </c>
      <c r="R263" s="33" t="s">
        <v>37</v>
      </c>
      <c r="S263" s="33" t="s">
        <v>102</v>
      </c>
      <c r="T263" s="31" t="s">
        <v>85</v>
      </c>
      <c r="U263" s="31" t="s">
        <v>104</v>
      </c>
      <c r="V263" s="31" t="s">
        <v>39</v>
      </c>
      <c r="W263" s="31"/>
      <c r="X263" s="31"/>
      <c r="Y263" s="33" t="s">
        <v>29</v>
      </c>
      <c r="Z263" s="31" t="s">
        <v>303</v>
      </c>
      <c r="AB263" s="3"/>
      <c r="AC263" s="1"/>
      <c r="AD263" s="1"/>
      <c r="AE263" s="1"/>
      <c r="AF263" s="1"/>
      <c r="AG263" s="1"/>
      <c r="AH263" s="1"/>
      <c r="AI263" s="1"/>
      <c r="AJ263" s="1"/>
      <c r="AK263" s="1"/>
      <c r="AL263" s="1"/>
    </row>
    <row r="264" spans="1:38" ht="12.75">
      <c r="A264" s="7"/>
      <c r="B264" s="32" t="s">
        <v>28</v>
      </c>
      <c r="C264" s="28" t="s">
        <v>117</v>
      </c>
      <c r="D264" s="3">
        <v>0.975</v>
      </c>
      <c r="E264" s="3">
        <v>0</v>
      </c>
      <c r="F264" s="3">
        <v>191.57</v>
      </c>
      <c r="G264" s="8">
        <f>+(D264*(1-0.04*E264))*F264</f>
        <v>186.78074999999998</v>
      </c>
      <c r="H264" s="3">
        <v>3</v>
      </c>
      <c r="I264" s="3">
        <v>28</v>
      </c>
      <c r="J264" s="3">
        <v>59</v>
      </c>
      <c r="K264" s="9">
        <v>55</v>
      </c>
      <c r="L264" s="10">
        <f>+K264*D264</f>
        <v>53.625</v>
      </c>
      <c r="M264" s="11">
        <v>0</v>
      </c>
      <c r="N264" s="8">
        <f>+K264*D264*(1-0.04*E264)*(1+0.05*MAX(H264+I264/60+J264/3600-1,0))*(1+0.03*$M264)*(H264+I264/60+J264/3600)/(H264+I264/60+J264/3600+1/3)</f>
        <v>55.01744551057513</v>
      </c>
      <c r="O264" s="12">
        <f>1000*(N264/MAX(N$261:N$270))*(G264&gt;30)</f>
        <v>893.5638043065127</v>
      </c>
      <c r="P264" s="33" t="s">
        <v>29</v>
      </c>
      <c r="Q264" s="33" t="s">
        <v>32</v>
      </c>
      <c r="R264" s="33" t="s">
        <v>108</v>
      </c>
      <c r="S264" s="33" t="s">
        <v>29</v>
      </c>
      <c r="T264" s="31" t="s">
        <v>85</v>
      </c>
      <c r="U264" s="31" t="s">
        <v>37</v>
      </c>
      <c r="V264" s="31" t="s">
        <v>29</v>
      </c>
      <c r="W264" s="31" t="s">
        <v>111</v>
      </c>
      <c r="X264" s="31" t="s">
        <v>110</v>
      </c>
      <c r="Y264" s="33" t="s">
        <v>29</v>
      </c>
      <c r="Z264" s="31"/>
      <c r="AB264" s="3"/>
      <c r="AC264" s="1"/>
      <c r="AD264" s="1"/>
      <c r="AE264" s="1"/>
      <c r="AF264" s="1"/>
      <c r="AG264" s="1"/>
      <c r="AH264" s="1"/>
      <c r="AI264" s="1"/>
      <c r="AJ264" s="1"/>
      <c r="AK264" s="1"/>
      <c r="AL264" s="1"/>
    </row>
    <row r="265" spans="1:38" ht="12.75">
      <c r="A265" s="7"/>
      <c r="B265" s="32" t="s">
        <v>28</v>
      </c>
      <c r="C265" s="28" t="s">
        <v>117</v>
      </c>
      <c r="D265" s="3">
        <v>0.975</v>
      </c>
      <c r="E265" s="3">
        <v>0</v>
      </c>
      <c r="F265" s="3">
        <v>149.21</v>
      </c>
      <c r="G265" s="8">
        <f>+(D265*(1-0.04*E265))*F265</f>
        <v>145.47975</v>
      </c>
      <c r="H265" s="3">
        <v>2</v>
      </c>
      <c r="I265" s="3">
        <v>36</v>
      </c>
      <c r="J265" s="3">
        <v>35</v>
      </c>
      <c r="K265" s="9">
        <v>57.17</v>
      </c>
      <c r="L265" s="10">
        <f>+K265*D265</f>
        <v>55.74075</v>
      </c>
      <c r="M265" s="11">
        <v>1</v>
      </c>
      <c r="N265" s="8">
        <f>+K265*D265*(1-0.04*E265)*(1+0.05*MAX(H265+I265/60+J265/3600-1,0))*(1+0.03*$M265)*(H265+I265/60+J265/3600)/(H265+I265/60+J265/3600+1/3)</f>
        <v>55.00789736774986</v>
      </c>
      <c r="O265" s="12">
        <f>1000*(N265/MAX(N$261:N$270))*(G265&gt;30)</f>
        <v>893.4087284983244</v>
      </c>
      <c r="P265" s="33" t="s">
        <v>29</v>
      </c>
      <c r="Q265" s="33" t="s">
        <v>85</v>
      </c>
      <c r="R265" s="33" t="s">
        <v>37</v>
      </c>
      <c r="S265" s="33" t="s">
        <v>29</v>
      </c>
      <c r="T265" s="31" t="s">
        <v>111</v>
      </c>
      <c r="U265" s="31" t="s">
        <v>110</v>
      </c>
      <c r="V265" s="31"/>
      <c r="W265" s="31"/>
      <c r="X265" s="31"/>
      <c r="Y265" s="33" t="s">
        <v>29</v>
      </c>
      <c r="Z265" s="31"/>
      <c r="AB265" s="3"/>
      <c r="AC265" s="1"/>
      <c r="AD265" s="1"/>
      <c r="AE265" s="1"/>
      <c r="AF265" s="1"/>
      <c r="AG265" s="1"/>
      <c r="AH265" s="1"/>
      <c r="AI265" s="1"/>
      <c r="AJ265" s="1"/>
      <c r="AK265" s="1"/>
      <c r="AL265" s="1"/>
    </row>
    <row r="266" spans="1:38" ht="12.75">
      <c r="A266" s="7"/>
      <c r="B266" s="32" t="s">
        <v>46</v>
      </c>
      <c r="C266" s="28" t="s">
        <v>161</v>
      </c>
      <c r="D266" s="3">
        <v>0.885</v>
      </c>
      <c r="E266" s="3">
        <v>0</v>
      </c>
      <c r="F266" s="3">
        <v>152.2</v>
      </c>
      <c r="G266" s="8">
        <f>+(D266*(1-0.04*E266))*F266</f>
        <v>134.697</v>
      </c>
      <c r="H266" s="3">
        <v>2</v>
      </c>
      <c r="I266" s="3">
        <v>34</v>
      </c>
      <c r="J266" s="3">
        <v>52</v>
      </c>
      <c r="K266" s="9">
        <v>58.97</v>
      </c>
      <c r="L266" s="10">
        <f>+K266*D266</f>
        <v>52.188449999999996</v>
      </c>
      <c r="M266" s="11">
        <v>1</v>
      </c>
      <c r="N266" s="8">
        <f>+K266*D266*(1-0.04*E266)*(1+0.05*MAX(H266+I266/60+J266/3600-1,0))*(1+0.03*$M266)*(H266+I266/60+J266/3600)/(H266+I266/60+J266/3600+1/3)</f>
        <v>51.369619332138804</v>
      </c>
      <c r="O266" s="12">
        <f>1000*(N266/MAX(N$261:N$270))*(G266&gt;30)</f>
        <v>834.3177704857327</v>
      </c>
      <c r="P266" s="33" t="s">
        <v>29</v>
      </c>
      <c r="Q266" s="33" t="s">
        <v>85</v>
      </c>
      <c r="R266" s="33" t="s">
        <v>217</v>
      </c>
      <c r="S266" s="33" t="s">
        <v>102</v>
      </c>
      <c r="T266" s="31" t="s">
        <v>29</v>
      </c>
      <c r="U266" s="31" t="s">
        <v>100</v>
      </c>
      <c r="V266" s="31"/>
      <c r="W266" s="31"/>
      <c r="X266" s="31"/>
      <c r="Y266" s="33" t="s">
        <v>29</v>
      </c>
      <c r="Z266" s="31"/>
      <c r="AB266" s="3"/>
      <c r="AC266" s="1"/>
      <c r="AD266" s="1"/>
      <c r="AE266" s="1"/>
      <c r="AF266" s="1"/>
      <c r="AG266" s="1"/>
      <c r="AH266" s="1"/>
      <c r="AI266" s="1"/>
      <c r="AJ266" s="1"/>
      <c r="AK266" s="1"/>
      <c r="AL266" s="1"/>
    </row>
    <row r="267" spans="1:38" ht="12.75">
      <c r="A267" s="7"/>
      <c r="B267" s="32" t="s">
        <v>56</v>
      </c>
      <c r="C267" s="28" t="s">
        <v>194</v>
      </c>
      <c r="D267" s="3">
        <v>0.94</v>
      </c>
      <c r="E267" s="3">
        <v>0</v>
      </c>
      <c r="F267" s="3">
        <v>89.59</v>
      </c>
      <c r="G267" s="8">
        <f>+(D267*(1-0.04*E267))*F267</f>
        <v>84.2146</v>
      </c>
      <c r="H267" s="3">
        <v>1</v>
      </c>
      <c r="I267" s="3">
        <v>33</v>
      </c>
      <c r="J267" s="3">
        <v>51</v>
      </c>
      <c r="K267" s="9">
        <v>56.64</v>
      </c>
      <c r="L267" s="10">
        <f>+K267*D267</f>
        <v>53.2416</v>
      </c>
      <c r="M267" s="11">
        <v>0</v>
      </c>
      <c r="N267" s="8">
        <f>+K267*D267*(1-0.04*E267)*(1+0.05*MAX(H267+I267/60+J267/3600-1,0))*(1+0.03*$M267)*(H267+I267/60+J267/3600)/(H267+I267/60+J267/3600+1/3)</f>
        <v>45.126687928678095</v>
      </c>
      <c r="O267" s="12">
        <f>1000*(N267/MAX(N$261:N$270))*(G267&gt;30)</f>
        <v>732.9234312333099</v>
      </c>
      <c r="P267" s="33" t="s">
        <v>132</v>
      </c>
      <c r="Q267" s="33" t="s">
        <v>307</v>
      </c>
      <c r="R267" s="33"/>
      <c r="S267" s="33"/>
      <c r="T267" s="31"/>
      <c r="U267" s="31"/>
      <c r="V267" s="31"/>
      <c r="W267" s="31"/>
      <c r="X267" s="31"/>
      <c r="Y267" s="33" t="s">
        <v>132</v>
      </c>
      <c r="Z267" s="31"/>
      <c r="AB267" s="3"/>
      <c r="AC267" s="1"/>
      <c r="AD267" s="1"/>
      <c r="AE267" s="1"/>
      <c r="AF267" s="1"/>
      <c r="AG267" s="1"/>
      <c r="AH267" s="1"/>
      <c r="AI267" s="1"/>
      <c r="AJ267" s="1"/>
      <c r="AK267" s="1"/>
      <c r="AL267" s="1"/>
    </row>
    <row r="268" spans="1:38" ht="12.75">
      <c r="A268" s="7"/>
      <c r="B268" s="32" t="s">
        <v>36</v>
      </c>
      <c r="C268" s="28" t="s">
        <v>107</v>
      </c>
      <c r="D268" s="3">
        <v>0.88</v>
      </c>
      <c r="E268" s="3">
        <v>0</v>
      </c>
      <c r="F268" s="3">
        <v>91.6</v>
      </c>
      <c r="G268" s="8">
        <f>+(D268*(1-0.04*E268))*F268</f>
        <v>80.60799999999999</v>
      </c>
      <c r="H268" s="3">
        <v>1</v>
      </c>
      <c r="I268" s="3">
        <v>34</v>
      </c>
      <c r="J268" s="3">
        <v>0</v>
      </c>
      <c r="K268" s="9">
        <v>58.47</v>
      </c>
      <c r="L268" s="10">
        <f>+K268*D268</f>
        <v>51.4536</v>
      </c>
      <c r="M268" s="11">
        <v>0</v>
      </c>
      <c r="N268" s="8">
        <f>+K268*D268*(1-0.04*E268)*(1+0.05*MAX(H268+I268/60+J268/3600-1,0))*(1+0.03*$M268)*(H268+I268/60+J268/3600)/(H268+I268/60+J268/3600+1/3)</f>
        <v>43.62874112280702</v>
      </c>
      <c r="O268" s="12">
        <f>1000*(N268/MAX(N$261:N$270))*(G268&gt;30)</f>
        <v>708.5945836453996</v>
      </c>
      <c r="P268" s="33" t="s">
        <v>29</v>
      </c>
      <c r="Q268" s="33" t="s">
        <v>32</v>
      </c>
      <c r="R268" s="33" t="s">
        <v>29</v>
      </c>
      <c r="S268" s="33" t="s">
        <v>39</v>
      </c>
      <c r="T268" s="31" t="s">
        <v>98</v>
      </c>
      <c r="U268" s="31" t="s">
        <v>29</v>
      </c>
      <c r="V268" s="31" t="s">
        <v>109</v>
      </c>
      <c r="W268" s="31"/>
      <c r="X268" s="31"/>
      <c r="Y268" s="33" t="s">
        <v>29</v>
      </c>
      <c r="Z268" s="31"/>
      <c r="AB268" s="3"/>
      <c r="AC268" s="1"/>
      <c r="AD268" s="1"/>
      <c r="AE268" s="1"/>
      <c r="AF268" s="1"/>
      <c r="AG268" s="1"/>
      <c r="AH268" s="1"/>
      <c r="AI268" s="1"/>
      <c r="AJ268" s="1"/>
      <c r="AK268" s="1"/>
      <c r="AL268" s="1"/>
    </row>
    <row r="269" spans="1:38" ht="12.75">
      <c r="A269" s="7"/>
      <c r="B269" s="32" t="s">
        <v>42</v>
      </c>
      <c r="C269" s="28" t="s">
        <v>34</v>
      </c>
      <c r="D269" s="3">
        <v>0.94</v>
      </c>
      <c r="E269" s="3">
        <v>0</v>
      </c>
      <c r="F269" s="3">
        <v>116.66</v>
      </c>
      <c r="G269" s="8">
        <f>+(D269*(1-0.04*E269))*F269</f>
        <v>109.6604</v>
      </c>
      <c r="H269" s="3">
        <v>2</v>
      </c>
      <c r="I269" s="3">
        <v>26</v>
      </c>
      <c r="J269" s="3">
        <v>56</v>
      </c>
      <c r="K269" s="9">
        <v>47.64</v>
      </c>
      <c r="L269" s="10">
        <f>+K269*D269</f>
        <v>44.7816</v>
      </c>
      <c r="M269" s="11">
        <v>0</v>
      </c>
      <c r="N269" s="8">
        <f>+K269*D269*(1-0.04*E269)*(1+0.05*MAX(H269+I269/60+J269/3600-1,0))*(1+0.03*$M269)*(H269+I269/60+J269/3600)/(H269+I269/60+J269/3600+1/3)</f>
        <v>42.27189097678381</v>
      </c>
      <c r="O269" s="12">
        <f>1000*(N269/MAX(N$261:N$270))*(G269&gt;30)</f>
        <v>686.5573522344772</v>
      </c>
      <c r="P269" s="33" t="s">
        <v>37</v>
      </c>
      <c r="Q269" s="33" t="s">
        <v>305</v>
      </c>
      <c r="R269" s="33" t="s">
        <v>132</v>
      </c>
      <c r="S269" s="33" t="s">
        <v>44</v>
      </c>
      <c r="T269" s="31" t="s">
        <v>45</v>
      </c>
      <c r="U269" s="31" t="s">
        <v>306</v>
      </c>
      <c r="V269" s="31" t="s">
        <v>85</v>
      </c>
      <c r="W269" s="31"/>
      <c r="X269" s="31"/>
      <c r="Y269" s="33" t="s">
        <v>37</v>
      </c>
      <c r="Z269" s="31"/>
      <c r="AB269" s="3"/>
      <c r="AC269" s="1"/>
      <c r="AD269" s="1"/>
      <c r="AE269" s="1"/>
      <c r="AF269" s="1"/>
      <c r="AG269" s="1"/>
      <c r="AH269" s="1"/>
      <c r="AI269" s="1"/>
      <c r="AJ269" s="1"/>
      <c r="AK269" s="1"/>
      <c r="AL269" s="1"/>
    </row>
    <row r="270" spans="1:38" ht="12.75">
      <c r="A270" s="7"/>
      <c r="B270" s="32"/>
      <c r="C270" s="28"/>
      <c r="D270" s="3"/>
      <c r="E270" s="3"/>
      <c r="F270" s="3"/>
      <c r="G270" s="8"/>
      <c r="H270" s="3"/>
      <c r="I270" s="3"/>
      <c r="J270" s="3"/>
      <c r="K270" s="9"/>
      <c r="L270" s="10"/>
      <c r="M270" s="11"/>
      <c r="N270" s="8"/>
      <c r="O270" s="12"/>
      <c r="P270" s="33"/>
      <c r="Q270" s="33"/>
      <c r="R270" s="33"/>
      <c r="S270" s="33"/>
      <c r="T270" s="31"/>
      <c r="U270" s="31"/>
      <c r="V270" s="31"/>
      <c r="W270" s="31"/>
      <c r="X270" s="31"/>
      <c r="Y270" s="33"/>
      <c r="Z270" s="31"/>
      <c r="AB270" s="3"/>
      <c r="AC270" s="1"/>
      <c r="AD270" s="1"/>
      <c r="AE270" s="1"/>
      <c r="AF270" s="1"/>
      <c r="AG270" s="1"/>
      <c r="AH270" s="1"/>
      <c r="AI270" s="1"/>
      <c r="AJ270" s="1"/>
      <c r="AK270" s="1"/>
      <c r="AL270" s="1"/>
    </row>
    <row r="271" spans="2:38" ht="12.75">
      <c r="B271" s="32"/>
      <c r="D271" s="3"/>
      <c r="G271" s="3" t="s">
        <v>2</v>
      </c>
      <c r="H271" s="3"/>
      <c r="I271" s="3" t="s">
        <v>3</v>
      </c>
      <c r="J271" s="3"/>
      <c r="K271" s="4" t="s">
        <v>4</v>
      </c>
      <c r="L271" s="3" t="s">
        <v>2</v>
      </c>
      <c r="M271" s="3" t="s">
        <v>5</v>
      </c>
      <c r="N271" s="3" t="s">
        <v>6</v>
      </c>
      <c r="O271" s="6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5" t="s">
        <v>27</v>
      </c>
      <c r="AB271" s="3"/>
      <c r="AC271" s="1"/>
      <c r="AD271" s="1"/>
      <c r="AE271" s="1"/>
      <c r="AF271" s="1"/>
      <c r="AG271" s="1"/>
      <c r="AH271" s="1"/>
      <c r="AI271" s="1"/>
      <c r="AJ271" s="1"/>
      <c r="AK271" s="1"/>
      <c r="AL271" s="1"/>
    </row>
    <row r="272" spans="3:38" ht="12.75">
      <c r="C272" s="5" t="s">
        <v>7</v>
      </c>
      <c r="E272" s="3" t="s">
        <v>9</v>
      </c>
      <c r="F272" s="3" t="s">
        <v>10</v>
      </c>
      <c r="G272" s="3" t="s">
        <v>10</v>
      </c>
      <c r="H272" s="3" t="s">
        <v>11</v>
      </c>
      <c r="I272" s="3" t="s">
        <v>12</v>
      </c>
      <c r="J272" s="3"/>
      <c r="K272" s="4" t="s">
        <v>14</v>
      </c>
      <c r="L272" s="3" t="s">
        <v>14</v>
      </c>
      <c r="M272" s="3" t="s">
        <v>15</v>
      </c>
      <c r="N272" s="3" t="s">
        <v>14</v>
      </c>
      <c r="O272" s="6" t="s">
        <v>16</v>
      </c>
      <c r="P272" s="3" t="s">
        <v>17</v>
      </c>
      <c r="Q272" s="3" t="s">
        <v>18</v>
      </c>
      <c r="R272" s="3" t="s">
        <v>19</v>
      </c>
      <c r="S272" s="3" t="s">
        <v>20</v>
      </c>
      <c r="T272" s="3" t="s">
        <v>21</v>
      </c>
      <c r="U272" s="3" t="s">
        <v>22</v>
      </c>
      <c r="V272" s="3" t="s">
        <v>23</v>
      </c>
      <c r="W272" s="3" t="s">
        <v>24</v>
      </c>
      <c r="X272" s="3" t="s">
        <v>25</v>
      </c>
      <c r="Y272" s="3" t="s">
        <v>26</v>
      </c>
      <c r="Z272" s="5"/>
      <c r="AB272" s="3"/>
      <c r="AC272" s="1"/>
      <c r="AD272" s="1"/>
      <c r="AE272" s="1"/>
      <c r="AF272" s="1"/>
      <c r="AG272" s="1"/>
      <c r="AH272" s="1"/>
      <c r="AI272" s="1"/>
      <c r="AJ272" s="1"/>
      <c r="AK272" s="1"/>
      <c r="AL272" s="1"/>
    </row>
    <row r="273" spans="2:38" ht="12.75">
      <c r="B273" s="32"/>
      <c r="C273" s="3"/>
      <c r="D273" s="3" t="s">
        <v>8</v>
      </c>
      <c r="E273" s="3"/>
      <c r="F273" s="3"/>
      <c r="G273" s="3"/>
      <c r="H273" s="3"/>
      <c r="I273" s="3"/>
      <c r="J273" s="3" t="s">
        <v>13</v>
      </c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5"/>
      <c r="AB273" s="3"/>
      <c r="AC273" s="1"/>
      <c r="AD273" s="1"/>
      <c r="AE273" s="1"/>
      <c r="AF273" s="1"/>
      <c r="AG273" s="1"/>
      <c r="AH273" s="1"/>
      <c r="AI273" s="1"/>
      <c r="AJ273" s="1"/>
      <c r="AK273" s="1"/>
      <c r="AL273" s="1"/>
    </row>
    <row r="274" spans="2:38" ht="12.75">
      <c r="B274" s="32"/>
      <c r="C274" s="3"/>
      <c r="D274" s="5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5"/>
      <c r="AB274" s="3"/>
      <c r="AC274" s="1"/>
      <c r="AD274" s="1"/>
      <c r="AE274" s="1"/>
      <c r="AF274" s="1"/>
      <c r="AG274" s="1"/>
      <c r="AH274" s="1"/>
      <c r="AI274" s="1"/>
      <c r="AJ274" s="1"/>
      <c r="AK274" s="1"/>
      <c r="AL274" s="1"/>
    </row>
    <row r="275" spans="3:38" ht="12.75">
      <c r="C275" s="31" t="s">
        <v>81</v>
      </c>
      <c r="D275" s="5"/>
      <c r="E275" s="5"/>
      <c r="F275" s="5"/>
      <c r="G275" s="5"/>
      <c r="H275" s="5"/>
      <c r="I275" s="5"/>
      <c r="J275" s="3"/>
      <c r="K275" s="5"/>
      <c r="L275" s="5"/>
      <c r="M275" s="5"/>
      <c r="N275" s="5"/>
      <c r="O275" s="5"/>
      <c r="P275" s="5"/>
      <c r="Q275" s="5"/>
      <c r="R275" s="5"/>
      <c r="S275" s="3"/>
      <c r="T275" s="3"/>
      <c r="U275" s="3"/>
      <c r="V275" s="3"/>
      <c r="W275" s="3"/>
      <c r="X275" s="3"/>
      <c r="Y275" s="3"/>
      <c r="Z275" s="3"/>
      <c r="AA275" s="5"/>
      <c r="AB275" s="3"/>
      <c r="AC275" s="1"/>
      <c r="AD275" s="1"/>
      <c r="AE275" s="1"/>
      <c r="AF275" s="1"/>
      <c r="AG275" s="1"/>
      <c r="AH275" s="1"/>
      <c r="AI275" s="1"/>
      <c r="AJ275" s="1"/>
      <c r="AK275" s="1"/>
      <c r="AL275" s="1"/>
    </row>
    <row r="276" spans="2:38" ht="12.75">
      <c r="B276" s="3"/>
      <c r="C276" s="33" t="s">
        <v>82</v>
      </c>
      <c r="D276" s="5"/>
      <c r="E276" s="5"/>
      <c r="F276" s="5"/>
      <c r="G276" s="5"/>
      <c r="H276" s="5"/>
      <c r="I276" s="5"/>
      <c r="J276" s="5"/>
      <c r="K276" s="5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5"/>
      <c r="AB276" s="3"/>
      <c r="AC276" s="1"/>
      <c r="AD276" s="1"/>
      <c r="AE276" s="1"/>
      <c r="AF276" s="1"/>
      <c r="AG276" s="1"/>
      <c r="AH276" s="1"/>
      <c r="AI276" s="1"/>
      <c r="AJ276" s="1"/>
      <c r="AK276" s="1"/>
      <c r="AL276" s="1"/>
    </row>
    <row r="277" spans="2:38" ht="12.75">
      <c r="B277" s="3"/>
      <c r="C277" s="33" t="s">
        <v>83</v>
      </c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3"/>
      <c r="S277" s="3"/>
      <c r="T277" s="3"/>
      <c r="U277" s="3"/>
      <c r="V277" s="3"/>
      <c r="W277" s="3"/>
      <c r="X277" s="3"/>
      <c r="Y277" s="3"/>
      <c r="Z277" s="3"/>
      <c r="AA277" s="5"/>
      <c r="AB277" s="3"/>
      <c r="AC277" s="1"/>
      <c r="AD277" s="1"/>
      <c r="AE277" s="1"/>
      <c r="AF277" s="1"/>
      <c r="AG277" s="1"/>
      <c r="AH277" s="1"/>
      <c r="AI277" s="1"/>
      <c r="AJ277" s="1"/>
      <c r="AK277" s="1"/>
      <c r="AL277" s="1"/>
    </row>
    <row r="278" spans="2:38" ht="12.75">
      <c r="B278" s="3" t="s">
        <v>1</v>
      </c>
      <c r="C278" s="3"/>
      <c r="D278" s="5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13"/>
      <c r="AB278" s="1"/>
      <c r="AC278" s="1"/>
      <c r="AD278" s="1"/>
      <c r="AE278" s="3"/>
      <c r="AF278" s="13"/>
      <c r="AG278" s="1"/>
      <c r="AH278" s="1"/>
      <c r="AI278" s="1"/>
      <c r="AJ278" s="1"/>
      <c r="AK278" s="1"/>
      <c r="AL278" s="1"/>
    </row>
    <row r="279" spans="2:38" ht="12.75">
      <c r="B279" s="3"/>
      <c r="C279" s="13"/>
      <c r="D279" s="5"/>
      <c r="E279" s="13"/>
      <c r="F279" s="13"/>
      <c r="G279" s="11"/>
      <c r="H279" s="13"/>
      <c r="I279" s="13"/>
      <c r="J279" s="3"/>
      <c r="K279" s="13"/>
      <c r="L279" s="11"/>
      <c r="M279" s="11"/>
      <c r="N279" s="11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3"/>
      <c r="Z279" s="3"/>
      <c r="AA279" s="7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</row>
    <row r="280" spans="2:38" ht="12.75">
      <c r="B280" s="16" t="s">
        <v>58</v>
      </c>
      <c r="C280" s="3" t="s">
        <v>59</v>
      </c>
      <c r="D280" s="17">
        <v>39572</v>
      </c>
      <c r="E280" s="17">
        <v>39584</v>
      </c>
      <c r="F280" s="17">
        <v>39585</v>
      </c>
      <c r="G280" s="18">
        <v>39586</v>
      </c>
      <c r="H280" s="18">
        <v>39589</v>
      </c>
      <c r="I280" s="17">
        <v>39592</v>
      </c>
      <c r="J280" s="17">
        <v>39599</v>
      </c>
      <c r="K280" s="17">
        <v>39600</v>
      </c>
      <c r="L280" s="18">
        <v>39609</v>
      </c>
      <c r="M280" s="18">
        <v>39613</v>
      </c>
      <c r="N280" s="18">
        <v>39616</v>
      </c>
      <c r="O280" s="17">
        <v>39617</v>
      </c>
      <c r="P280" s="29">
        <v>39618</v>
      </c>
      <c r="Q280" s="17">
        <v>39621</v>
      </c>
      <c r="R280" s="17">
        <v>39630</v>
      </c>
      <c r="S280" s="29">
        <v>39633</v>
      </c>
      <c r="T280" s="17">
        <v>39634</v>
      </c>
      <c r="U280" s="19">
        <v>39642</v>
      </c>
      <c r="V280" s="19">
        <v>39655</v>
      </c>
      <c r="W280" s="19">
        <v>39662</v>
      </c>
      <c r="X280" s="19">
        <v>39668</v>
      </c>
      <c r="Y280" s="19">
        <v>39670</v>
      </c>
      <c r="Z280" s="19">
        <v>39675</v>
      </c>
      <c r="AA280" s="18">
        <v>39676</v>
      </c>
      <c r="AB280" s="7">
        <v>39677</v>
      </c>
      <c r="AC280" s="7">
        <v>39684</v>
      </c>
      <c r="AD280" s="7">
        <v>39690</v>
      </c>
      <c r="AE280" s="19">
        <v>39691</v>
      </c>
      <c r="AF280" s="19">
        <v>39692</v>
      </c>
      <c r="AG280" s="7">
        <v>39698</v>
      </c>
      <c r="AH280" s="7">
        <v>39711</v>
      </c>
      <c r="AI280" s="7">
        <v>39712</v>
      </c>
      <c r="AJ280" s="7">
        <v>39718</v>
      </c>
      <c r="AK280" s="7">
        <v>39725</v>
      </c>
      <c r="AL280" s="1"/>
    </row>
    <row r="281" spans="1:38" ht="12.75">
      <c r="A281" s="5" t="s">
        <v>31</v>
      </c>
      <c r="B281" s="14">
        <f aca="true" t="shared" si="69" ref="B281:B309">+LARGE(D281:AK281,1)+LARGE(D281:AK281,2)+LARGE(D281:AK281,3)+LARGE(D281:AK281,4)+LARGE(D281:AK281,5)+LARGE(D281:AK281,6)+LARGE(D281:AK281,7)+LARGE(D281:AK281,8)</f>
        <v>8000</v>
      </c>
      <c r="C281" s="13">
        <f aca="true" t="shared" si="70" ref="C281:C309">+COUNTIF(D281:AK281,"&gt;0")</f>
        <v>15</v>
      </c>
      <c r="D281" s="13">
        <f>+$O$7</f>
        <v>1000</v>
      </c>
      <c r="E281" s="13">
        <v>0</v>
      </c>
      <c r="F281" s="13">
        <f>+$O$21</f>
        <v>883.0032535891207</v>
      </c>
      <c r="G281" s="11">
        <v>0</v>
      </c>
      <c r="H281" s="11">
        <v>0</v>
      </c>
      <c r="I281" s="13">
        <f>+$O$41</f>
        <v>1000</v>
      </c>
      <c r="J281" s="13">
        <f>+$O$58</f>
        <v>1000</v>
      </c>
      <c r="K281" s="13">
        <f>+$O$64</f>
        <v>1000</v>
      </c>
      <c r="L281" s="11"/>
      <c r="M281" s="11"/>
      <c r="N281" s="11"/>
      <c r="O281" s="13">
        <f>+$O$92</f>
        <v>1000</v>
      </c>
      <c r="P281" s="11"/>
      <c r="Q281" s="11"/>
      <c r="R281" s="13">
        <f>+$O$113</f>
        <v>1000</v>
      </c>
      <c r="T281" s="13">
        <f>+$O$122</f>
        <v>1000</v>
      </c>
      <c r="U281" s="13">
        <f>+$O$135</f>
        <v>1000</v>
      </c>
      <c r="V281" s="13">
        <f>+$O$140</f>
        <v>1000</v>
      </c>
      <c r="W281" s="13"/>
      <c r="X281" s="13"/>
      <c r="Y281" s="3"/>
      <c r="Z281" s="13"/>
      <c r="AA281" s="11"/>
      <c r="AB281" s="1"/>
      <c r="AC281" s="11">
        <f>+$O$196</f>
        <v>746.5393567922647</v>
      </c>
      <c r="AD281" s="1"/>
      <c r="AE281" s="11">
        <f>+$O$210</f>
        <v>419.9587021709814</v>
      </c>
      <c r="AF281" s="11">
        <f>+$O$212</f>
        <v>1000</v>
      </c>
      <c r="AG281" s="11">
        <f>+$O$220</f>
        <v>894.0975749734691</v>
      </c>
      <c r="AH281" s="1"/>
      <c r="AI281" s="1"/>
      <c r="AJ281" s="1"/>
      <c r="AK281" s="11">
        <f>+$O$253</f>
        <v>973.799822053771</v>
      </c>
      <c r="AL281" s="1"/>
    </row>
    <row r="282" spans="1:38" ht="12.75">
      <c r="A282" s="5" t="s">
        <v>30</v>
      </c>
      <c r="B282" s="14">
        <f t="shared" si="69"/>
        <v>8000</v>
      </c>
      <c r="C282" s="13">
        <f t="shared" si="70"/>
        <v>20</v>
      </c>
      <c r="D282" s="13">
        <v>0</v>
      </c>
      <c r="E282" s="36">
        <f>+$O$16</f>
        <v>983.5432783617357</v>
      </c>
      <c r="F282" s="13">
        <f>+$O$20</f>
        <v>1000</v>
      </c>
      <c r="G282" s="11">
        <v>0</v>
      </c>
      <c r="H282" s="11">
        <v>0</v>
      </c>
      <c r="I282" s="13">
        <f>+$O$44</f>
        <v>886.2626625881859</v>
      </c>
      <c r="J282" s="13">
        <f>+$O$59</f>
        <v>728.6371301645007</v>
      </c>
      <c r="K282" s="13">
        <f>+$O$66</f>
        <v>903.3490365204336</v>
      </c>
      <c r="L282" s="11">
        <f>+$O$75</f>
        <v>1000</v>
      </c>
      <c r="M282" s="11">
        <f>+$O$79</f>
        <v>1000</v>
      </c>
      <c r="N282" s="11"/>
      <c r="O282" s="13"/>
      <c r="P282" s="30"/>
      <c r="Q282" s="11">
        <f>+$O$108</f>
        <v>1000</v>
      </c>
      <c r="R282" s="13"/>
      <c r="T282" s="13"/>
      <c r="U282" s="13">
        <f>+$O$136</f>
        <v>644.9257496965987</v>
      </c>
      <c r="V282" s="13">
        <f>+$O$142</f>
        <v>845.3653690645491</v>
      </c>
      <c r="W282" s="13">
        <f>+$O$148</f>
        <v>1000</v>
      </c>
      <c r="X282" s="13"/>
      <c r="Y282" s="11">
        <f>+$O$165</f>
        <v>977.5648960929664</v>
      </c>
      <c r="Z282" s="13"/>
      <c r="AA282" s="11">
        <f>+$O$178</f>
        <v>899.006902615956</v>
      </c>
      <c r="AB282" s="1"/>
      <c r="AC282" s="1"/>
      <c r="AD282" s="11">
        <f>+$O$204</f>
        <v>752.7122660221885</v>
      </c>
      <c r="AE282" s="11">
        <f>+$O$206</f>
        <v>1000</v>
      </c>
      <c r="AF282" s="11">
        <f>+$O$215</f>
        <v>779.8644359315183</v>
      </c>
      <c r="AG282" s="11">
        <f>+$O$219</f>
        <v>1000</v>
      </c>
      <c r="AH282" s="11">
        <f>+$O$229</f>
        <v>941.186715966093</v>
      </c>
      <c r="AI282" s="1"/>
      <c r="AJ282" s="11">
        <f>+$O$244</f>
        <v>1000</v>
      </c>
      <c r="AK282" s="11">
        <f>+$O$254</f>
        <v>875.3600392985813</v>
      </c>
      <c r="AL282" s="1"/>
    </row>
    <row r="283" spans="1:38" ht="12.75">
      <c r="A283" s="5" t="s">
        <v>41</v>
      </c>
      <c r="B283" s="14">
        <f t="shared" si="69"/>
        <v>7964.6562224868285</v>
      </c>
      <c r="C283" s="13">
        <f t="shared" si="70"/>
        <v>24</v>
      </c>
      <c r="D283" s="13">
        <f>+$O$8</f>
        <v>912.1796763928668</v>
      </c>
      <c r="E283" s="13">
        <v>0</v>
      </c>
      <c r="F283" s="13">
        <v>0</v>
      </c>
      <c r="G283" s="11">
        <f>+$O$28</f>
        <v>1000</v>
      </c>
      <c r="H283" s="11">
        <f>+$O$37</f>
        <v>970.0510119607757</v>
      </c>
      <c r="I283" s="13">
        <f>+$O$43</f>
        <v>887.6871651293677</v>
      </c>
      <c r="J283" s="13">
        <f>+$O$61</f>
        <v>571.8819842175263</v>
      </c>
      <c r="K283" s="13">
        <f>+$O$70</f>
        <v>780.0164440643624</v>
      </c>
      <c r="L283" s="11">
        <f>+$O$77</f>
        <v>716.4341742737046</v>
      </c>
      <c r="M283" s="11">
        <f>+$O$80</f>
        <v>973.1959659536838</v>
      </c>
      <c r="N283" s="11">
        <f>+$O$88</f>
        <v>856.7214008769241</v>
      </c>
      <c r="O283" s="13">
        <f>+$O$96</f>
        <v>675.4372562603985</v>
      </c>
      <c r="P283" s="11"/>
      <c r="Q283" s="11"/>
      <c r="R283" s="13"/>
      <c r="T283" s="13"/>
      <c r="U283" s="3"/>
      <c r="V283" s="13">
        <f>+$O$145</f>
        <v>689.2448705574011</v>
      </c>
      <c r="W283" s="13">
        <f>+$O$150</f>
        <v>848.3311317489616</v>
      </c>
      <c r="X283" s="13">
        <f>+$O$159</f>
        <v>424.24719687092573</v>
      </c>
      <c r="Y283" s="13">
        <f>+$O$164</f>
        <v>991.4602565331446</v>
      </c>
      <c r="Z283" s="13">
        <f>+$O$170</f>
        <v>1000</v>
      </c>
      <c r="AA283" s="13">
        <f>+$O$181</f>
        <v>840.0358379950483</v>
      </c>
      <c r="AB283" s="11">
        <f>+$O$189</f>
        <v>943.6707808678487</v>
      </c>
      <c r="AC283" s="11">
        <f>+$O$194</f>
        <v>1000</v>
      </c>
      <c r="AD283" s="30">
        <f>+$O$203</f>
        <v>932.4550319907519</v>
      </c>
      <c r="AE283" s="1"/>
      <c r="AF283" s="1"/>
      <c r="AG283" s="11">
        <f>+$O$222</f>
        <v>729.84893182892</v>
      </c>
      <c r="AH283" s="11">
        <f>+$O$228</f>
        <v>1000</v>
      </c>
      <c r="AI283" s="11">
        <f>+$O$237</f>
        <v>1000</v>
      </c>
      <c r="AJ283" s="11">
        <f>+$O$245</f>
        <v>820.3421085772435</v>
      </c>
      <c r="AK283" s="11">
        <f>+$O$252</f>
        <v>1000</v>
      </c>
      <c r="AL283" s="1"/>
    </row>
    <row r="284" spans="1:38" ht="12.75">
      <c r="A284" s="5" t="s">
        <v>49</v>
      </c>
      <c r="B284" s="14">
        <f t="shared" si="69"/>
        <v>7357.480878580849</v>
      </c>
      <c r="C284" s="13">
        <f t="shared" si="70"/>
        <v>17</v>
      </c>
      <c r="D284" s="30">
        <f>+$O$12</f>
        <v>374.38008882309396</v>
      </c>
      <c r="E284" s="13">
        <v>0</v>
      </c>
      <c r="F284" s="13">
        <v>0</v>
      </c>
      <c r="G284" s="11">
        <f>+$O$29</f>
        <v>954.7633139561758</v>
      </c>
      <c r="H284" s="11">
        <f>+$O$39</f>
        <v>849.5051034907649</v>
      </c>
      <c r="I284" s="13">
        <f>+$O$46</f>
        <v>840.9791110753674</v>
      </c>
      <c r="J284" s="13">
        <v>0</v>
      </c>
      <c r="K284" s="13">
        <f>+$O$73</f>
        <v>457.0902585847878</v>
      </c>
      <c r="L284" s="11"/>
      <c r="M284" s="11">
        <f>+$O$81</f>
        <v>925.1983301614299</v>
      </c>
      <c r="N284" s="11"/>
      <c r="O284" s="13">
        <f>+$O$98</f>
        <v>587.0120629583114</v>
      </c>
      <c r="P284" s="11"/>
      <c r="Q284" s="11">
        <f>+$O$109</f>
        <v>915.5442017989542</v>
      </c>
      <c r="R284" s="3"/>
      <c r="T284" s="3"/>
      <c r="U284" s="3"/>
      <c r="V284" s="3"/>
      <c r="W284" s="3"/>
      <c r="X284" s="13">
        <f>+$O$158</f>
        <v>539.4625</v>
      </c>
      <c r="Y284" s="13">
        <f>+$O$166</f>
        <v>936.3783106115344</v>
      </c>
      <c r="Z284" s="13">
        <f>+$O$172</f>
        <v>788.5175928685761</v>
      </c>
      <c r="AA284" s="11">
        <f>+$O$182</f>
        <v>760.155852285253</v>
      </c>
      <c r="AB284" s="11">
        <f>+$O$191</f>
        <v>668.1414058118562</v>
      </c>
      <c r="AC284" s="11">
        <f>+$O$198</f>
        <v>528.0684605595617</v>
      </c>
      <c r="AD284" s="11">
        <f>+$O$202</f>
        <v>982.8735246932802</v>
      </c>
      <c r="AE284" s="1"/>
      <c r="AF284" s="1"/>
      <c r="AG284" s="1"/>
      <c r="AH284" s="1"/>
      <c r="AI284" s="11">
        <f>+$O$238</f>
        <v>952.2389827933422</v>
      </c>
      <c r="AJ284" s="11">
        <f>+$O$247</f>
        <v>691.1950080309953</v>
      </c>
      <c r="AK284" s="1"/>
      <c r="AL284" s="1"/>
    </row>
    <row r="285" spans="1:38" ht="12.75">
      <c r="A285" s="5" t="s">
        <v>33</v>
      </c>
      <c r="B285" s="14">
        <f t="shared" si="69"/>
        <v>7229.616160464268</v>
      </c>
      <c r="C285" s="13">
        <f t="shared" si="70"/>
        <v>19</v>
      </c>
      <c r="D285" s="13">
        <f>+$O$9</f>
        <v>821.2265256184309</v>
      </c>
      <c r="E285" s="13">
        <v>0</v>
      </c>
      <c r="F285" s="13">
        <f>+$O$24</f>
        <v>531.3578179517569</v>
      </c>
      <c r="G285" s="11">
        <f>+$O$31</f>
        <v>771.438419515603</v>
      </c>
      <c r="H285" s="11">
        <v>0</v>
      </c>
      <c r="I285" s="13">
        <f>+$O$47</f>
        <v>724.366430287448</v>
      </c>
      <c r="J285" s="13">
        <f>+$O$62</f>
        <v>564.2635261498204</v>
      </c>
      <c r="K285" s="13">
        <f>+$O$69</f>
        <v>808.7173000901205</v>
      </c>
      <c r="L285" s="11"/>
      <c r="M285" s="11"/>
      <c r="N285" s="11"/>
      <c r="O285" s="13"/>
      <c r="P285" s="11"/>
      <c r="Q285" s="13"/>
      <c r="R285" s="3"/>
      <c r="T285" s="13">
        <f>+$O$126</f>
        <v>852.9462297246856</v>
      </c>
      <c r="U285" s="13">
        <f>+$O$137</f>
        <v>623.5072659439891</v>
      </c>
      <c r="V285" s="13"/>
      <c r="W285" s="13">
        <f>+$O$149</f>
        <v>889.1694620858838</v>
      </c>
      <c r="X285" s="13">
        <f>+$O$155</f>
        <v>1000</v>
      </c>
      <c r="Y285" s="11"/>
      <c r="Z285" s="13">
        <f>+$O$171</f>
        <v>907.957008358202</v>
      </c>
      <c r="AA285" s="13">
        <f>+$O$180</f>
        <v>858.4069751284085</v>
      </c>
      <c r="AB285" s="11">
        <f>+$O$192</f>
        <v>169.63046192747586</v>
      </c>
      <c r="AC285" s="11">
        <f>+$O$199</f>
        <v>367.7698954279707</v>
      </c>
      <c r="AD285" s="1"/>
      <c r="AE285" s="1"/>
      <c r="AF285" s="11">
        <f>+$O$213</f>
        <v>960.2049716686853</v>
      </c>
      <c r="AG285" s="11">
        <f>+$O$226</f>
        <v>133.47460794776492</v>
      </c>
      <c r="AH285" s="11">
        <f>+$O$233</f>
        <v>664.066284054055</v>
      </c>
      <c r="AI285" s="11">
        <f>+$O$240</f>
        <v>924.8845254523454</v>
      </c>
      <c r="AJ285" s="1"/>
      <c r="AK285" s="11">
        <f>+$O$255</f>
        <v>836.0469880460581</v>
      </c>
      <c r="AL285" s="1"/>
    </row>
    <row r="286" spans="1:38" ht="12.75">
      <c r="A286" s="5" t="s">
        <v>28</v>
      </c>
      <c r="B286" s="14">
        <f t="shared" si="69"/>
        <v>7047.961347234599</v>
      </c>
      <c r="C286" s="13">
        <f t="shared" si="70"/>
        <v>22</v>
      </c>
      <c r="D286" s="13">
        <v>0</v>
      </c>
      <c r="E286" s="13">
        <f>+$O$18</f>
        <v>542.9347243526973</v>
      </c>
      <c r="F286" s="13">
        <f>+$O$22</f>
        <v>724.322687466656</v>
      </c>
      <c r="G286" s="11">
        <f>+$O$30</f>
        <v>812.4558149301719</v>
      </c>
      <c r="H286" s="11">
        <f>+$O$36</f>
        <v>1000</v>
      </c>
      <c r="I286" s="13">
        <f>+$O$50</f>
        <v>487.2872663829337</v>
      </c>
      <c r="J286" s="13">
        <v>0</v>
      </c>
      <c r="K286" s="13">
        <f>+$O$68</f>
        <v>825.6465398581041</v>
      </c>
      <c r="L286" s="11"/>
      <c r="M286" s="11">
        <f>+$O$82</f>
        <v>670.7797035087059</v>
      </c>
      <c r="N286" s="11">
        <f>+$O$90</f>
        <v>765.5457304134177</v>
      </c>
      <c r="O286" s="13">
        <f>+$O$95</f>
        <v>743.3910479156999</v>
      </c>
      <c r="P286" s="11">
        <f>+$O$102</f>
        <v>854.935697661049</v>
      </c>
      <c r="Q286" s="11"/>
      <c r="R286" s="3"/>
      <c r="T286" s="13">
        <f>+$O$131</f>
        <v>717.9975835753937</v>
      </c>
      <c r="U286" s="11"/>
      <c r="V286" s="11">
        <f>+$O$146</f>
        <v>598.371516548693</v>
      </c>
      <c r="W286" s="13"/>
      <c r="X286" s="13">
        <f>+$O$161</f>
        <v>421.03723018977263</v>
      </c>
      <c r="Y286" s="11">
        <f>+$O$167</f>
        <v>690.8085802923453</v>
      </c>
      <c r="Z286" s="13">
        <f>+$O$173</f>
        <v>739.6144949853807</v>
      </c>
      <c r="AA286" s="11">
        <f>+$O$185</f>
        <v>640.5430660662811</v>
      </c>
      <c r="AB286" s="11">
        <f>+$O$190</f>
        <v>756.4047911156719</v>
      </c>
      <c r="AC286" s="1"/>
      <c r="AD286" s="11">
        <f>+$O$201</f>
        <v>1000</v>
      </c>
      <c r="AE286" s="11">
        <f>+$O$207</f>
        <v>983.1215675770761</v>
      </c>
      <c r="AF286" s="11">
        <f>+$O$216</f>
        <v>676.2708439466633</v>
      </c>
      <c r="AG286" s="1"/>
      <c r="AH286" s="1"/>
      <c r="AI286" s="1"/>
      <c r="AJ286" s="11">
        <f>+$O$248</f>
        <v>599.2585235191747</v>
      </c>
      <c r="AK286" s="11">
        <f>+$O$256</f>
        <v>806.2559967947799</v>
      </c>
      <c r="AL286" s="1"/>
    </row>
    <row r="287" spans="1:38" ht="12.75">
      <c r="A287" s="31" t="s">
        <v>65</v>
      </c>
      <c r="B287" s="14">
        <f t="shared" si="69"/>
        <v>6644.019842483771</v>
      </c>
      <c r="C287" s="13">
        <f t="shared" si="70"/>
        <v>14</v>
      </c>
      <c r="D287" s="13">
        <v>0</v>
      </c>
      <c r="E287" s="13">
        <f>+$O$17</f>
        <v>683.0034731836558</v>
      </c>
      <c r="F287" s="13">
        <v>0</v>
      </c>
      <c r="G287" s="11">
        <f>+$O$33</f>
        <v>519.1510992907766</v>
      </c>
      <c r="H287" s="11">
        <v>0</v>
      </c>
      <c r="I287" s="13">
        <f>+$O$48</f>
        <v>555.4962384694649</v>
      </c>
      <c r="J287" s="13">
        <f>+$O$60</f>
        <v>623.4718471105981</v>
      </c>
      <c r="K287" s="13">
        <v>0</v>
      </c>
      <c r="L287" s="11"/>
      <c r="M287" s="11">
        <f>+$O$84</f>
        <v>497.857117262556</v>
      </c>
      <c r="N287" s="11">
        <f>+$O$87</f>
        <v>936.9835559106134</v>
      </c>
      <c r="O287" s="13"/>
      <c r="P287" s="11">
        <f>+$O$103</f>
        <v>837.3700897598399</v>
      </c>
      <c r="Q287" s="13"/>
      <c r="R287" s="3"/>
      <c r="S287" s="30">
        <f>+$O$119</f>
        <v>684.7759006161999</v>
      </c>
      <c r="T287" s="13">
        <f>+$O$128</f>
        <v>761.5851159037069</v>
      </c>
      <c r="U287" s="13"/>
      <c r="V287" s="3"/>
      <c r="W287" s="13">
        <f>+$O$151</f>
        <v>822.377595924841</v>
      </c>
      <c r="X287" s="3"/>
      <c r="Y287" s="3"/>
      <c r="Z287" s="3"/>
      <c r="AA287" s="3"/>
      <c r="AB287" s="1"/>
      <c r="AC287" s="11">
        <f>+$O$195</f>
        <v>793.9743543430782</v>
      </c>
      <c r="AD287" s="1"/>
      <c r="AE287" s="11">
        <f>+$O$208</f>
        <v>902.4379192291657</v>
      </c>
      <c r="AF287" s="11">
        <f>+$O$217</f>
        <v>556.0776631514669</v>
      </c>
      <c r="AG287" s="1"/>
      <c r="AH287" s="11">
        <f>+$O$235</f>
        <v>904.5153107963264</v>
      </c>
      <c r="AI287" s="1"/>
      <c r="AJ287" s="1"/>
      <c r="AK287" s="1"/>
      <c r="AL287" s="1"/>
    </row>
    <row r="288" spans="1:38" ht="12.75">
      <c r="A288" s="5" t="s">
        <v>36</v>
      </c>
      <c r="B288" s="14">
        <f t="shared" si="69"/>
        <v>6389.463254928902</v>
      </c>
      <c r="C288" s="13">
        <f t="shared" si="70"/>
        <v>11</v>
      </c>
      <c r="D288" s="13">
        <v>0</v>
      </c>
      <c r="E288" s="13">
        <v>0</v>
      </c>
      <c r="F288" s="13">
        <v>0</v>
      </c>
      <c r="G288" s="11">
        <v>0</v>
      </c>
      <c r="H288" s="11">
        <f>+$O$38</f>
        <v>936.0601980343005</v>
      </c>
      <c r="I288" s="13">
        <f>+$O$49</f>
        <v>396.0894946458129</v>
      </c>
      <c r="J288" s="13">
        <v>0</v>
      </c>
      <c r="K288" s="13">
        <v>0</v>
      </c>
      <c r="L288" s="11">
        <f>+$O$76</f>
        <v>803.1773254189512</v>
      </c>
      <c r="M288" s="11">
        <f>+$O$83</f>
        <v>609.693387614313</v>
      </c>
      <c r="N288" s="11">
        <f>+$O$89</f>
        <v>807.9355770996112</v>
      </c>
      <c r="O288" s="13"/>
      <c r="P288" s="11"/>
      <c r="Q288" s="11"/>
      <c r="R288" s="3"/>
      <c r="S288" s="30">
        <f>+$O$117</f>
        <v>1000</v>
      </c>
      <c r="T288" s="13">
        <f>+$O$127</f>
        <v>766.1835543065063</v>
      </c>
      <c r="U288" s="13">
        <f>+$O$138</f>
        <v>497.33834789306314</v>
      </c>
      <c r="V288" s="13"/>
      <c r="W288" s="13">
        <f>+$O$153</f>
        <v>697.9114620978646</v>
      </c>
      <c r="X288" s="13">
        <f>+$O$160</f>
        <v>424.07291902071563</v>
      </c>
      <c r="Y288" s="11"/>
      <c r="Z288" s="13"/>
      <c r="AA288" s="11"/>
      <c r="AB288" s="1"/>
      <c r="AC288" s="1"/>
      <c r="AD288" s="1"/>
      <c r="AE288" s="1"/>
      <c r="AF288" s="1"/>
      <c r="AG288" s="1"/>
      <c r="AH288" s="1"/>
      <c r="AI288" s="1"/>
      <c r="AJ288" s="11">
        <f>+$O$246</f>
        <v>768.5017503573554</v>
      </c>
      <c r="AK288" s="1"/>
      <c r="AL288" s="1"/>
    </row>
    <row r="289" spans="1:38" ht="12.75">
      <c r="A289" s="5" t="s">
        <v>35</v>
      </c>
      <c r="B289" s="14">
        <f t="shared" si="69"/>
        <v>5377.747234615239</v>
      </c>
      <c r="C289" s="13">
        <f t="shared" si="70"/>
        <v>7</v>
      </c>
      <c r="D289" s="13">
        <v>0</v>
      </c>
      <c r="E289" s="13">
        <v>0</v>
      </c>
      <c r="F289" s="13">
        <f>+$O$23</f>
        <v>683.3795240125029</v>
      </c>
      <c r="G289" s="11">
        <v>0</v>
      </c>
      <c r="H289" s="11">
        <v>0</v>
      </c>
      <c r="I289" s="13">
        <f>+$O$42</f>
        <v>949.9161596413172</v>
      </c>
      <c r="J289" s="13">
        <v>0</v>
      </c>
      <c r="K289" s="13">
        <f>+$O$65</f>
        <v>909.1794951398105</v>
      </c>
      <c r="L289" s="11"/>
      <c r="M289" s="11"/>
      <c r="N289" s="11"/>
      <c r="O289" s="13"/>
      <c r="P289" s="11"/>
      <c r="Q289" s="13"/>
      <c r="R289" s="13">
        <f>+$O$114</f>
        <v>856.5024561706847</v>
      </c>
      <c r="T289" s="13">
        <f>+$O$124</f>
        <v>881.8741655604068</v>
      </c>
      <c r="U289" s="3"/>
      <c r="V289" s="3"/>
      <c r="W289" s="13"/>
      <c r="X289" s="3"/>
      <c r="Y289" s="3"/>
      <c r="Z289" s="3"/>
      <c r="AA289" s="11"/>
      <c r="AB289" s="1"/>
      <c r="AC289" s="1"/>
      <c r="AD289" s="1"/>
      <c r="AE289" s="1"/>
      <c r="AF289" s="11">
        <f>+$O$214</f>
        <v>892.7494849902793</v>
      </c>
      <c r="AG289" s="11">
        <f>+$O$225</f>
        <v>204.14594910023817</v>
      </c>
      <c r="AH289" s="1"/>
      <c r="AI289" s="1"/>
      <c r="AJ289" s="1"/>
      <c r="AK289" s="1"/>
      <c r="AL289" s="1"/>
    </row>
    <row r="290" spans="1:38" ht="12.75">
      <c r="A290" s="5" t="s">
        <v>54</v>
      </c>
      <c r="B290" s="14">
        <f t="shared" si="69"/>
        <v>4607.336290056614</v>
      </c>
      <c r="C290" s="13">
        <f t="shared" si="70"/>
        <v>5</v>
      </c>
      <c r="D290" s="13">
        <v>0</v>
      </c>
      <c r="E290" s="13">
        <v>0</v>
      </c>
      <c r="F290" s="13">
        <v>0</v>
      </c>
      <c r="G290" s="11">
        <v>0</v>
      </c>
      <c r="H290" s="11">
        <v>0</v>
      </c>
      <c r="I290" s="13">
        <v>0</v>
      </c>
      <c r="J290" s="13">
        <v>0</v>
      </c>
      <c r="K290" s="13">
        <v>0</v>
      </c>
      <c r="L290" s="11"/>
      <c r="M290" s="11"/>
      <c r="N290" s="11"/>
      <c r="O290" s="13"/>
      <c r="P290" s="30"/>
      <c r="Q290" s="13"/>
      <c r="R290" s="3"/>
      <c r="T290" s="3"/>
      <c r="U290" s="3"/>
      <c r="V290" s="13">
        <f>+$O$142</f>
        <v>845.3653690645491</v>
      </c>
      <c r="W290" s="13">
        <f>+$O$152</f>
        <v>761.9709209920652</v>
      </c>
      <c r="X290" s="3"/>
      <c r="Y290" s="11">
        <f>+$O$163</f>
        <v>1000</v>
      </c>
      <c r="Z290" s="13"/>
      <c r="AA290" s="13">
        <f>+$O$176</f>
        <v>1000</v>
      </c>
      <c r="AB290" s="11">
        <f>+$O$188</f>
        <v>1000</v>
      </c>
      <c r="AC290" s="1"/>
      <c r="AD290" s="1"/>
      <c r="AE290" s="1"/>
      <c r="AF290" s="1"/>
      <c r="AG290" s="1"/>
      <c r="AH290" s="1"/>
      <c r="AI290" s="1"/>
      <c r="AJ290" s="1"/>
      <c r="AK290" s="1"/>
      <c r="AL290" s="1"/>
    </row>
    <row r="291" spans="1:38" ht="12.75">
      <c r="A291" s="5" t="s">
        <v>52</v>
      </c>
      <c r="B291" s="14">
        <f t="shared" si="69"/>
        <v>4570.889428182914</v>
      </c>
      <c r="C291" s="13">
        <f t="shared" si="70"/>
        <v>6</v>
      </c>
      <c r="D291" s="13">
        <f>+$O$10</f>
        <v>757.2083932227603</v>
      </c>
      <c r="E291" s="13">
        <v>0</v>
      </c>
      <c r="F291" s="13">
        <v>0</v>
      </c>
      <c r="G291" s="11">
        <v>0</v>
      </c>
      <c r="H291" s="11">
        <v>0</v>
      </c>
      <c r="I291" s="13">
        <v>0</v>
      </c>
      <c r="J291" s="13">
        <v>0</v>
      </c>
      <c r="K291" s="13">
        <v>0</v>
      </c>
      <c r="L291" s="11"/>
      <c r="M291" s="11"/>
      <c r="N291" s="11"/>
      <c r="O291" s="13"/>
      <c r="P291" s="11"/>
      <c r="Q291" s="13"/>
      <c r="R291" s="3"/>
      <c r="S291" s="30">
        <f>+$O$118</f>
        <v>988.604678696974</v>
      </c>
      <c r="T291" s="3"/>
      <c r="U291" s="3"/>
      <c r="V291" s="3"/>
      <c r="W291" s="3"/>
      <c r="X291" s="13">
        <f>+$O$183</f>
        <v>773.0420754560577</v>
      </c>
      <c r="Y291" s="3"/>
      <c r="Z291" s="3"/>
      <c r="AA291" s="13">
        <f>+$O$184</f>
        <v>738.1044940796183</v>
      </c>
      <c r="AB291" s="1"/>
      <c r="AC291" s="1"/>
      <c r="AD291" s="1"/>
      <c r="AE291" s="1"/>
      <c r="AF291" s="1"/>
      <c r="AG291" s="1"/>
      <c r="AH291" s="11">
        <f>+$O$232</f>
        <v>678.1184532776641</v>
      </c>
      <c r="AI291" s="1"/>
      <c r="AJ291" s="1"/>
      <c r="AK291" s="11">
        <f>+$O$259</f>
        <v>635.8113334498397</v>
      </c>
      <c r="AL291" s="1"/>
    </row>
    <row r="292" spans="1:38" ht="12.75">
      <c r="A292" s="5" t="s">
        <v>42</v>
      </c>
      <c r="B292" s="14">
        <f t="shared" si="69"/>
        <v>4053.2750544972905</v>
      </c>
      <c r="C292" s="13">
        <f t="shared" si="70"/>
        <v>6</v>
      </c>
      <c r="D292" s="13">
        <f>+$O$11</f>
        <v>726.0845193894171</v>
      </c>
      <c r="E292" s="13">
        <v>0</v>
      </c>
      <c r="F292" s="13">
        <v>0</v>
      </c>
      <c r="G292" s="11">
        <f>+$O$34</f>
        <v>514.5247098276245</v>
      </c>
      <c r="H292" s="11">
        <v>0</v>
      </c>
      <c r="I292" s="13">
        <v>0</v>
      </c>
      <c r="J292" s="13">
        <v>0</v>
      </c>
      <c r="K292" s="13">
        <v>0</v>
      </c>
      <c r="L292" s="11"/>
      <c r="M292" s="11"/>
      <c r="N292" s="11"/>
      <c r="O292" s="13"/>
      <c r="P292" s="30"/>
      <c r="Q292" s="13">
        <f>+$O$110</f>
        <v>689.4639794073079</v>
      </c>
      <c r="R292" s="3"/>
      <c r="T292" s="3"/>
      <c r="U292" s="3"/>
      <c r="V292" s="3"/>
      <c r="W292" s="13"/>
      <c r="X292" s="3"/>
      <c r="Y292" s="11"/>
      <c r="Z292" s="3"/>
      <c r="AA292" s="13">
        <f>+$O$183</f>
        <v>773.0420754560577</v>
      </c>
      <c r="AB292" s="1"/>
      <c r="AC292" s="1"/>
      <c r="AD292" s="1"/>
      <c r="AE292" s="1"/>
      <c r="AF292" s="1"/>
      <c r="AG292" s="1"/>
      <c r="AH292" s="11">
        <f>+$O$234</f>
        <v>655.3241508335427</v>
      </c>
      <c r="AI292" s="1"/>
      <c r="AJ292" s="1"/>
      <c r="AK292" s="11">
        <f>+$O$258</f>
        <v>694.8356195833409</v>
      </c>
      <c r="AL292" s="1"/>
    </row>
    <row r="293" spans="1:38" ht="12.75">
      <c r="A293" s="5" t="s">
        <v>40</v>
      </c>
      <c r="B293" s="14">
        <f t="shared" si="69"/>
        <v>2841.6436775733887</v>
      </c>
      <c r="C293" s="13">
        <f t="shared" si="70"/>
        <v>4</v>
      </c>
      <c r="D293" s="13">
        <v>0</v>
      </c>
      <c r="E293" s="13">
        <v>0</v>
      </c>
      <c r="F293" s="13">
        <v>0</v>
      </c>
      <c r="G293" s="11">
        <v>0</v>
      </c>
      <c r="H293" s="11">
        <v>0</v>
      </c>
      <c r="I293" s="13">
        <v>0</v>
      </c>
      <c r="J293" s="13">
        <v>0</v>
      </c>
      <c r="K293" s="13">
        <f>+$O$67</f>
        <v>838.6970838130667</v>
      </c>
      <c r="L293" s="11"/>
      <c r="M293" s="11"/>
      <c r="N293" s="11">
        <f>+$O$86</f>
        <v>1000</v>
      </c>
      <c r="O293" s="13">
        <f>+$O$94</f>
        <v>806.965172579149</v>
      </c>
      <c r="P293" s="11"/>
      <c r="Q293" s="13"/>
      <c r="R293" s="13">
        <f>+$O$115</f>
        <v>195.9814211811732</v>
      </c>
      <c r="T293" s="3"/>
      <c r="U293" s="3"/>
      <c r="V293" s="3"/>
      <c r="W293" s="3"/>
      <c r="X293" s="3"/>
      <c r="Y293" s="3"/>
      <c r="Z293" s="3"/>
      <c r="AA293" s="3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</row>
    <row r="294" spans="1:38" ht="12.75">
      <c r="A294" s="31" t="s">
        <v>74</v>
      </c>
      <c r="B294" s="14">
        <f t="shared" si="69"/>
        <v>2811.75234001231</v>
      </c>
      <c r="C294" s="13">
        <f t="shared" si="70"/>
        <v>5</v>
      </c>
      <c r="D294" s="13">
        <v>0</v>
      </c>
      <c r="E294" s="13">
        <v>0</v>
      </c>
      <c r="F294" s="13">
        <v>0</v>
      </c>
      <c r="G294" s="11">
        <f>+$O$32</f>
        <v>577.1232435262572</v>
      </c>
      <c r="H294" s="11">
        <v>0</v>
      </c>
      <c r="I294" s="13">
        <v>0</v>
      </c>
      <c r="J294" s="13">
        <v>0</v>
      </c>
      <c r="K294" s="13">
        <v>0</v>
      </c>
      <c r="L294" s="11"/>
      <c r="M294" s="11"/>
      <c r="N294" s="11"/>
      <c r="O294" s="13"/>
      <c r="P294" s="11"/>
      <c r="Q294" s="13"/>
      <c r="R294" s="3"/>
      <c r="T294" s="13">
        <f>+$O$130</f>
        <v>746.4818676082868</v>
      </c>
      <c r="U294" s="13"/>
      <c r="V294" s="3"/>
      <c r="W294" s="13"/>
      <c r="X294" s="3"/>
      <c r="Y294" s="3"/>
      <c r="Z294" s="3"/>
      <c r="AA294" s="3"/>
      <c r="AB294" s="1"/>
      <c r="AC294" s="11">
        <f>+$O$197</f>
        <v>531.9317982134356</v>
      </c>
      <c r="AD294" s="1"/>
      <c r="AE294" s="1"/>
      <c r="AF294" s="1"/>
      <c r="AG294" s="11">
        <f>+$O$224</f>
        <v>387.7552423401691</v>
      </c>
      <c r="AH294" s="1"/>
      <c r="AI294" s="1"/>
      <c r="AJ294" s="11">
        <f>+$O$249</f>
        <v>568.4601883241613</v>
      </c>
      <c r="AK294" s="1"/>
      <c r="AL294" s="1"/>
    </row>
    <row r="295" spans="1:38" ht="12.75">
      <c r="A295" s="5" t="s">
        <v>47</v>
      </c>
      <c r="B295" s="14">
        <f t="shared" si="69"/>
        <v>2619.8378406214297</v>
      </c>
      <c r="C295" s="13">
        <f t="shared" si="70"/>
        <v>3</v>
      </c>
      <c r="D295" s="13">
        <v>0</v>
      </c>
      <c r="E295" s="13">
        <f>+$O$15</f>
        <v>1000</v>
      </c>
      <c r="F295" s="13">
        <v>0</v>
      </c>
      <c r="G295" s="11">
        <v>0</v>
      </c>
      <c r="H295" s="11">
        <v>0</v>
      </c>
      <c r="I295" s="13">
        <v>0</v>
      </c>
      <c r="J295" s="13">
        <v>0</v>
      </c>
      <c r="K295" s="13">
        <v>0</v>
      </c>
      <c r="L295" s="11"/>
      <c r="M295" s="11"/>
      <c r="N295" s="11"/>
      <c r="O295" s="13">
        <f>+$O$93</f>
        <v>871.6041049900542</v>
      </c>
      <c r="P295" s="11"/>
      <c r="Q295" s="11"/>
      <c r="R295" s="3"/>
      <c r="T295" s="13">
        <f>+$O$129</f>
        <v>748.2337356313757</v>
      </c>
      <c r="U295" s="3"/>
      <c r="V295" s="3"/>
      <c r="W295" s="13"/>
      <c r="X295" s="3"/>
      <c r="Y295" s="11"/>
      <c r="Z295" s="3"/>
      <c r="AA295" s="3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</row>
    <row r="296" spans="1:38" ht="12.75">
      <c r="A296" s="31" t="s">
        <v>208</v>
      </c>
      <c r="B296" s="14">
        <f t="shared" si="69"/>
        <v>1945.7997804473298</v>
      </c>
      <c r="C296" s="13">
        <f t="shared" si="70"/>
        <v>4</v>
      </c>
      <c r="D296" s="13">
        <v>0</v>
      </c>
      <c r="E296" s="13">
        <v>0</v>
      </c>
      <c r="F296" s="13">
        <v>0</v>
      </c>
      <c r="G296" s="11">
        <v>0</v>
      </c>
      <c r="H296" s="11">
        <v>0</v>
      </c>
      <c r="I296" s="13">
        <v>0</v>
      </c>
      <c r="J296" s="13">
        <v>0</v>
      </c>
      <c r="K296" s="13">
        <v>0</v>
      </c>
      <c r="L296" s="11"/>
      <c r="M296" s="11"/>
      <c r="N296" s="11"/>
      <c r="O296" s="13"/>
      <c r="P296" s="30"/>
      <c r="Q296" s="13">
        <f>+$O$111</f>
        <v>395.7515509295141</v>
      </c>
      <c r="R296" s="3"/>
      <c r="S296" s="30">
        <f>+$O$120</f>
        <v>464.85587569591155</v>
      </c>
      <c r="T296" s="13">
        <f>+$O$133</f>
        <v>578.3538280560655</v>
      </c>
      <c r="U296" s="3"/>
      <c r="V296" s="3"/>
      <c r="W296" s="3"/>
      <c r="X296" s="3"/>
      <c r="Y296" s="11"/>
      <c r="Z296" s="3"/>
      <c r="AA296" s="13">
        <f>+$O$186</f>
        <v>506.8385257658389</v>
      </c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</row>
    <row r="297" spans="1:38" ht="12.75">
      <c r="A297" s="31" t="s">
        <v>285</v>
      </c>
      <c r="B297" s="14">
        <f t="shared" si="69"/>
        <v>1759.6188278633385</v>
      </c>
      <c r="C297" s="13">
        <f t="shared" si="70"/>
        <v>2</v>
      </c>
      <c r="D297" s="13">
        <v>0</v>
      </c>
      <c r="E297" s="13">
        <v>0</v>
      </c>
      <c r="F297" s="13">
        <v>0</v>
      </c>
      <c r="G297" s="11">
        <v>0</v>
      </c>
      <c r="H297" s="11">
        <v>0</v>
      </c>
      <c r="I297" s="13">
        <v>0</v>
      </c>
      <c r="J297" s="13">
        <v>0</v>
      </c>
      <c r="K297" s="13">
        <v>0</v>
      </c>
      <c r="L297" s="11"/>
      <c r="M297" s="11"/>
      <c r="N297" s="11"/>
      <c r="O297" s="13"/>
      <c r="P297" s="13"/>
      <c r="Q297" s="3"/>
      <c r="R297" s="3"/>
      <c r="S297" s="3"/>
      <c r="T297" s="3"/>
      <c r="U297" s="3"/>
      <c r="V297" s="3"/>
      <c r="W297" s="3"/>
      <c r="X297" s="3"/>
      <c r="Y297" s="1"/>
      <c r="Z297" s="3"/>
      <c r="AA297" s="1"/>
      <c r="AB297" s="1"/>
      <c r="AC297" s="1"/>
      <c r="AD297" s="1"/>
      <c r="AE297" s="1"/>
      <c r="AF297" s="1"/>
      <c r="AG297" s="1"/>
      <c r="AH297" s="11">
        <f>+$O$230</f>
        <v>909.4139252154193</v>
      </c>
      <c r="AI297" s="11">
        <f>+$O$241</f>
        <v>850.2049026479192</v>
      </c>
      <c r="AJ297" s="1"/>
      <c r="AK297" s="1"/>
      <c r="AL297" s="1"/>
    </row>
    <row r="298" spans="1:38" ht="12.75">
      <c r="A298" s="5" t="s">
        <v>46</v>
      </c>
      <c r="B298" s="14">
        <f t="shared" si="69"/>
        <v>1646.8262643556359</v>
      </c>
      <c r="C298" s="13">
        <f t="shared" si="70"/>
        <v>2</v>
      </c>
      <c r="D298" s="13">
        <v>0</v>
      </c>
      <c r="E298" s="13">
        <v>0</v>
      </c>
      <c r="F298" s="13">
        <v>0</v>
      </c>
      <c r="G298" s="11">
        <v>0</v>
      </c>
      <c r="H298" s="11">
        <v>0</v>
      </c>
      <c r="I298" s="13">
        <v>0</v>
      </c>
      <c r="J298" s="13">
        <v>0</v>
      </c>
      <c r="K298" s="13">
        <v>0</v>
      </c>
      <c r="L298" s="11"/>
      <c r="M298" s="11"/>
      <c r="N298" s="11"/>
      <c r="O298" s="13"/>
      <c r="P298" s="30"/>
      <c r="Q298" s="13"/>
      <c r="R298" s="3"/>
      <c r="T298" s="3"/>
      <c r="U298" s="3"/>
      <c r="V298" s="3"/>
      <c r="W298" s="3"/>
      <c r="X298" s="3"/>
      <c r="Y298" s="1"/>
      <c r="Z298" s="3"/>
      <c r="AA298" s="1"/>
      <c r="AB298" s="1"/>
      <c r="AC298" s="1"/>
      <c r="AD298" s="1"/>
      <c r="AE298" s="1"/>
      <c r="AF298" s="1"/>
      <c r="AG298" s="11">
        <f>+$O$221</f>
        <v>840.0624333165678</v>
      </c>
      <c r="AH298" s="11">
        <f>+$O$231</f>
        <v>806.763831039068</v>
      </c>
      <c r="AI298" s="1"/>
      <c r="AJ298" s="1"/>
      <c r="AK298" s="1"/>
      <c r="AL298" s="1"/>
    </row>
    <row r="299" spans="1:38" ht="12.75">
      <c r="A299" s="31" t="s">
        <v>201</v>
      </c>
      <c r="B299" s="14">
        <f t="shared" si="69"/>
        <v>1255.0417918888465</v>
      </c>
      <c r="C299" s="13">
        <f t="shared" si="70"/>
        <v>2</v>
      </c>
      <c r="D299" s="13">
        <v>0</v>
      </c>
      <c r="E299" s="13">
        <v>0</v>
      </c>
      <c r="F299" s="13">
        <v>0</v>
      </c>
      <c r="G299" s="11">
        <v>0</v>
      </c>
      <c r="H299" s="11">
        <v>0</v>
      </c>
      <c r="I299" s="13">
        <v>0</v>
      </c>
      <c r="J299" s="13">
        <v>0</v>
      </c>
      <c r="K299" s="13">
        <f>+$O$71</f>
        <v>645.7565322194464</v>
      </c>
      <c r="L299" s="11"/>
      <c r="M299" s="11"/>
      <c r="N299" s="11"/>
      <c r="O299" s="13"/>
      <c r="P299" s="11"/>
      <c r="Q299" s="13"/>
      <c r="R299" s="3"/>
      <c r="T299" s="13">
        <f>+$O$132</f>
        <v>609.2852596694</v>
      </c>
      <c r="U299" s="3"/>
      <c r="V299" s="3"/>
      <c r="W299" s="3"/>
      <c r="X299" s="3"/>
      <c r="Y299" s="11"/>
      <c r="Z299" s="3"/>
      <c r="AA299" s="1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</row>
    <row r="300" spans="1:38" ht="12.75">
      <c r="A300" s="31" t="s">
        <v>61</v>
      </c>
      <c r="B300" s="14">
        <f t="shared" si="69"/>
        <v>1000</v>
      </c>
      <c r="C300" s="13">
        <f t="shared" si="70"/>
        <v>1</v>
      </c>
      <c r="D300" s="13">
        <v>0</v>
      </c>
      <c r="E300" s="13">
        <v>0</v>
      </c>
      <c r="F300" s="13">
        <v>0</v>
      </c>
      <c r="G300" s="11">
        <v>0</v>
      </c>
      <c r="H300" s="11">
        <v>0</v>
      </c>
      <c r="I300" s="13">
        <v>0</v>
      </c>
      <c r="J300" s="13">
        <v>0</v>
      </c>
      <c r="K300" s="13">
        <v>0</v>
      </c>
      <c r="L300" s="11"/>
      <c r="M300" s="11"/>
      <c r="N300" s="11"/>
      <c r="O300" s="13"/>
      <c r="P300" s="30">
        <f>+$O$100</f>
        <v>1000</v>
      </c>
      <c r="Q300" s="3"/>
      <c r="R300" s="3"/>
      <c r="T300" s="3"/>
      <c r="U300" s="3"/>
      <c r="V300" s="3"/>
      <c r="W300" s="3"/>
      <c r="X300" s="3"/>
      <c r="Y300" s="3"/>
      <c r="Z300" s="3"/>
      <c r="AA300" s="3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</row>
    <row r="301" spans="1:38" ht="12.75">
      <c r="A301" s="5" t="s">
        <v>56</v>
      </c>
      <c r="B301" s="14">
        <f t="shared" si="69"/>
        <v>951.6822662542012</v>
      </c>
      <c r="C301" s="13">
        <f t="shared" si="70"/>
        <v>1</v>
      </c>
      <c r="D301" s="13">
        <v>0</v>
      </c>
      <c r="E301" s="13">
        <v>0</v>
      </c>
      <c r="F301" s="13">
        <v>0</v>
      </c>
      <c r="G301" s="11">
        <v>0</v>
      </c>
      <c r="H301" s="11">
        <v>0</v>
      </c>
      <c r="I301" s="13">
        <v>0</v>
      </c>
      <c r="J301" s="13">
        <v>0</v>
      </c>
      <c r="K301" s="13">
        <v>0</v>
      </c>
      <c r="L301" s="11"/>
      <c r="M301" s="11"/>
      <c r="N301" s="11"/>
      <c r="O301" s="13"/>
      <c r="P301" s="11">
        <f>+$O$101</f>
        <v>951.6822662542012</v>
      </c>
      <c r="Q301" s="13"/>
      <c r="R301" s="13"/>
      <c r="T301" s="3"/>
      <c r="U301" s="3"/>
      <c r="V301" s="3"/>
      <c r="W301" s="3"/>
      <c r="X301" s="3"/>
      <c r="Y301" s="3"/>
      <c r="Z301" s="3"/>
      <c r="AA301" s="3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</row>
    <row r="302" spans="1:38" ht="12.75">
      <c r="A302" s="31" t="s">
        <v>214</v>
      </c>
      <c r="B302" s="14">
        <f t="shared" si="69"/>
        <v>878.8402882369251</v>
      </c>
      <c r="C302" s="13">
        <f t="shared" si="70"/>
        <v>1</v>
      </c>
      <c r="D302" s="13">
        <v>0</v>
      </c>
      <c r="E302" s="13">
        <v>0</v>
      </c>
      <c r="F302" s="13">
        <v>0</v>
      </c>
      <c r="G302" s="11">
        <v>0</v>
      </c>
      <c r="H302" s="11">
        <v>0</v>
      </c>
      <c r="I302" s="13">
        <v>0</v>
      </c>
      <c r="J302" s="13">
        <v>0</v>
      </c>
      <c r="K302" s="13">
        <v>0</v>
      </c>
      <c r="L302" s="11"/>
      <c r="M302" s="11"/>
      <c r="N302" s="11"/>
      <c r="O302" s="13"/>
      <c r="P302" s="13"/>
      <c r="Q302" s="3"/>
      <c r="R302" s="3"/>
      <c r="T302" s="13">
        <f>+$O$125</f>
        <v>878.8402882369251</v>
      </c>
      <c r="U302" s="3"/>
      <c r="V302" s="3"/>
      <c r="W302" s="3"/>
      <c r="X302" s="3"/>
      <c r="Y302" s="11"/>
      <c r="Z302" s="3"/>
      <c r="AA302" s="3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</row>
    <row r="303" spans="1:38" ht="12.75">
      <c r="A303" s="33" t="s">
        <v>223</v>
      </c>
      <c r="B303" s="14">
        <f t="shared" si="69"/>
        <v>803.6617621776595</v>
      </c>
      <c r="C303" s="13">
        <f t="shared" si="70"/>
        <v>2</v>
      </c>
      <c r="D303" s="13">
        <v>0</v>
      </c>
      <c r="E303" s="13">
        <v>0</v>
      </c>
      <c r="F303" s="13">
        <v>0</v>
      </c>
      <c r="G303" s="11">
        <v>0</v>
      </c>
      <c r="H303" s="11">
        <v>0</v>
      </c>
      <c r="I303" s="13">
        <v>0</v>
      </c>
      <c r="J303" s="13">
        <v>0</v>
      </c>
      <c r="K303" s="13">
        <f>+$O$72</f>
        <v>380.91528893483763</v>
      </c>
      <c r="L303" s="11"/>
      <c r="M303" s="11"/>
      <c r="N303" s="11"/>
      <c r="O303" s="13">
        <f>+$O$97</f>
        <v>422.74647324282193</v>
      </c>
      <c r="P303" s="13"/>
      <c r="Q303" s="3"/>
      <c r="R303" s="13"/>
      <c r="S303" s="3"/>
      <c r="T303" s="3"/>
      <c r="U303" s="3"/>
      <c r="V303" s="3"/>
      <c r="W303" s="3"/>
      <c r="X303" s="3"/>
      <c r="Y303" s="3"/>
      <c r="Z303" s="3"/>
      <c r="AA303" s="3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</row>
    <row r="304" spans="1:38" ht="12.75">
      <c r="A304" s="31" t="s">
        <v>256</v>
      </c>
      <c r="B304" s="14">
        <f t="shared" si="69"/>
        <v>733.9132242474277</v>
      </c>
      <c r="C304" s="13">
        <f t="shared" si="70"/>
        <v>1</v>
      </c>
      <c r="D304" s="13">
        <v>0</v>
      </c>
      <c r="E304" s="13">
        <v>0</v>
      </c>
      <c r="F304" s="13">
        <v>0</v>
      </c>
      <c r="G304" s="11">
        <v>0</v>
      </c>
      <c r="H304" s="11">
        <v>0</v>
      </c>
      <c r="I304" s="13">
        <v>0</v>
      </c>
      <c r="J304" s="13">
        <v>0</v>
      </c>
      <c r="K304" s="13">
        <v>0</v>
      </c>
      <c r="L304" s="11"/>
      <c r="M304" s="11"/>
      <c r="N304" s="11"/>
      <c r="O304" s="13"/>
      <c r="P304" s="13"/>
      <c r="Q304" s="3"/>
      <c r="R304" s="3"/>
      <c r="S304" s="3"/>
      <c r="T304" s="3"/>
      <c r="U304" s="3"/>
      <c r="V304" s="3"/>
      <c r="W304" s="3"/>
      <c r="X304" s="3"/>
      <c r="Y304" s="1"/>
      <c r="Z304" s="13">
        <f>+$O$174</f>
        <v>733.9132242474277</v>
      </c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</row>
    <row r="305" spans="1:38" ht="12.75">
      <c r="A305" s="33" t="s">
        <v>223</v>
      </c>
      <c r="B305" s="14">
        <f t="shared" si="69"/>
        <v>488.29713152357675</v>
      </c>
      <c r="C305" s="13">
        <f t="shared" si="70"/>
        <v>1</v>
      </c>
      <c r="D305" s="13">
        <v>0</v>
      </c>
      <c r="E305" s="13">
        <v>0</v>
      </c>
      <c r="F305" s="13">
        <v>0</v>
      </c>
      <c r="G305" s="11">
        <v>0</v>
      </c>
      <c r="H305" s="11">
        <v>0</v>
      </c>
      <c r="I305" s="13">
        <v>0</v>
      </c>
      <c r="J305" s="13">
        <v>0</v>
      </c>
      <c r="K305" s="13">
        <v>0</v>
      </c>
      <c r="L305" s="11"/>
      <c r="M305" s="11"/>
      <c r="N305" s="11"/>
      <c r="O305" s="13"/>
      <c r="P305" s="13"/>
      <c r="Q305" s="3"/>
      <c r="R305" s="3"/>
      <c r="S305" s="3"/>
      <c r="T305" s="3"/>
      <c r="U305" s="3"/>
      <c r="V305" s="3"/>
      <c r="W305" s="3"/>
      <c r="X305" s="3"/>
      <c r="Y305" s="1"/>
      <c r="Z305" s="3"/>
      <c r="AA305" s="1"/>
      <c r="AB305" s="1"/>
      <c r="AC305" s="1"/>
      <c r="AD305" s="1"/>
      <c r="AE305" s="1"/>
      <c r="AF305" s="1"/>
      <c r="AG305" s="1"/>
      <c r="AH305" s="1"/>
      <c r="AI305" s="11">
        <f>+$O$242</f>
        <v>488.29713152357675</v>
      </c>
      <c r="AJ305" s="1"/>
      <c r="AK305" s="1"/>
      <c r="AL305" s="1"/>
    </row>
    <row r="306" spans="1:38" ht="12.75">
      <c r="A306" s="5" t="s">
        <v>55</v>
      </c>
      <c r="B306" s="14">
        <f t="shared" si="69"/>
        <v>0</v>
      </c>
      <c r="C306" s="13">
        <f t="shared" si="70"/>
        <v>0</v>
      </c>
      <c r="D306" s="13">
        <v>0</v>
      </c>
      <c r="E306" s="13">
        <v>0</v>
      </c>
      <c r="F306" s="13">
        <v>0</v>
      </c>
      <c r="G306" s="11">
        <v>0</v>
      </c>
      <c r="H306" s="11">
        <v>0</v>
      </c>
      <c r="I306" s="13">
        <v>0</v>
      </c>
      <c r="J306" s="13">
        <v>0</v>
      </c>
      <c r="K306" s="13">
        <v>0</v>
      </c>
      <c r="L306" s="11"/>
      <c r="M306" s="11"/>
      <c r="N306" s="11"/>
      <c r="O306" s="13"/>
      <c r="P306" s="11"/>
      <c r="Q306" s="13"/>
      <c r="R306" s="13"/>
      <c r="T306" s="3"/>
      <c r="U306" s="3"/>
      <c r="V306" s="3"/>
      <c r="W306" s="3"/>
      <c r="X306" s="3"/>
      <c r="Y306" s="11"/>
      <c r="Z306" s="13"/>
      <c r="AA306" s="3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</row>
    <row r="307" spans="1:38" ht="12.75">
      <c r="A307" s="5" t="s">
        <v>53</v>
      </c>
      <c r="B307" s="14">
        <f t="shared" si="69"/>
        <v>0</v>
      </c>
      <c r="C307" s="13">
        <f t="shared" si="70"/>
        <v>0</v>
      </c>
      <c r="D307" s="13">
        <v>0</v>
      </c>
      <c r="E307" s="13">
        <v>0</v>
      </c>
      <c r="F307" s="13">
        <v>0</v>
      </c>
      <c r="G307" s="11">
        <v>0</v>
      </c>
      <c r="H307" s="11">
        <v>0</v>
      </c>
      <c r="I307" s="13">
        <v>0</v>
      </c>
      <c r="J307" s="13">
        <v>0</v>
      </c>
      <c r="K307" s="13">
        <v>0</v>
      </c>
      <c r="L307" s="11"/>
      <c r="M307" s="11"/>
      <c r="N307" s="11"/>
      <c r="O307" s="13"/>
      <c r="P307" s="11"/>
      <c r="Q307" s="13"/>
      <c r="R307" s="3"/>
      <c r="T307" s="13"/>
      <c r="U307" s="3"/>
      <c r="V307" s="3"/>
      <c r="W307" s="3"/>
      <c r="X307" s="3"/>
      <c r="Y307" s="1"/>
      <c r="Z307" s="3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</row>
    <row r="308" spans="1:38" ht="12.75">
      <c r="A308" s="5" t="s">
        <v>51</v>
      </c>
      <c r="B308" s="14">
        <f t="shared" si="69"/>
        <v>0</v>
      </c>
      <c r="C308" s="13">
        <f t="shared" si="70"/>
        <v>0</v>
      </c>
      <c r="D308" s="13">
        <v>0</v>
      </c>
      <c r="E308" s="13">
        <v>0</v>
      </c>
      <c r="F308" s="13">
        <v>0</v>
      </c>
      <c r="G308" s="11">
        <v>0</v>
      </c>
      <c r="H308" s="11">
        <v>0</v>
      </c>
      <c r="I308" s="13">
        <v>0</v>
      </c>
      <c r="J308" s="13">
        <v>0</v>
      </c>
      <c r="K308" s="13">
        <v>0</v>
      </c>
      <c r="L308" s="11"/>
      <c r="M308" s="11"/>
      <c r="N308" s="11"/>
      <c r="O308" s="13"/>
      <c r="P308" s="11"/>
      <c r="Q308" s="13"/>
      <c r="R308" s="3"/>
      <c r="T308" s="13"/>
      <c r="U308" s="3"/>
      <c r="V308" s="3"/>
      <c r="W308" s="3"/>
      <c r="X308" s="3"/>
      <c r="Y308" s="1"/>
      <c r="Z308" s="3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</row>
    <row r="309" spans="1:38" ht="12.75">
      <c r="A309" s="5" t="s">
        <v>57</v>
      </c>
      <c r="B309" s="14">
        <f t="shared" si="69"/>
        <v>0</v>
      </c>
      <c r="C309" s="13">
        <f t="shared" si="70"/>
        <v>0</v>
      </c>
      <c r="D309" s="13">
        <v>0</v>
      </c>
      <c r="E309" s="13">
        <v>0</v>
      </c>
      <c r="F309" s="13">
        <v>0</v>
      </c>
      <c r="G309" s="11">
        <v>0</v>
      </c>
      <c r="H309" s="11">
        <v>0</v>
      </c>
      <c r="I309" s="13">
        <v>0</v>
      </c>
      <c r="J309" s="13">
        <v>0</v>
      </c>
      <c r="K309" s="13">
        <v>0</v>
      </c>
      <c r="L309" s="11"/>
      <c r="M309" s="11"/>
      <c r="N309" s="11"/>
      <c r="O309" s="13"/>
      <c r="P309" s="30"/>
      <c r="Q309" s="13"/>
      <c r="R309" s="3"/>
      <c r="T309" s="3"/>
      <c r="U309" s="3"/>
      <c r="V309" s="3"/>
      <c r="W309" s="3"/>
      <c r="X309" s="3"/>
      <c r="Y309" s="1"/>
      <c r="Z309" s="3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</row>
    <row r="310" spans="5:38" ht="12.75">
      <c r="E310" s="13"/>
      <c r="F310" s="13"/>
      <c r="G310" s="11"/>
      <c r="H310" s="11"/>
      <c r="I310" s="13"/>
      <c r="J310" s="13"/>
      <c r="K310" s="13"/>
      <c r="L310" s="11"/>
      <c r="M310" s="11"/>
      <c r="N310" s="11"/>
      <c r="O310" s="13"/>
      <c r="P310" s="13"/>
      <c r="Q310" s="3"/>
      <c r="R310" s="3"/>
      <c r="S310" s="3"/>
      <c r="T310" s="3"/>
      <c r="U310" s="3"/>
      <c r="V310" s="3"/>
      <c r="W310" s="3"/>
      <c r="X310" s="3"/>
      <c r="Y310" s="1"/>
      <c r="Z310" s="3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</row>
    <row r="311" spans="5:38" ht="12.75">
      <c r="E311" s="13"/>
      <c r="F311" s="13"/>
      <c r="G311" s="11"/>
      <c r="H311" s="11"/>
      <c r="I311" s="13"/>
      <c r="J311" s="13"/>
      <c r="K311" s="13"/>
      <c r="L311" s="11"/>
      <c r="M311" s="11"/>
      <c r="N311" s="11"/>
      <c r="O311" s="13"/>
      <c r="P311" s="13"/>
      <c r="Q311" s="3"/>
      <c r="R311" s="3"/>
      <c r="S311" s="3"/>
      <c r="T311" s="3"/>
      <c r="U311" s="3"/>
      <c r="V311" s="3"/>
      <c r="W311" s="3"/>
      <c r="X311" s="3"/>
      <c r="Y311" s="1"/>
      <c r="Z311" s="3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</row>
    <row r="312" spans="1:38" ht="12.75">
      <c r="A312" s="5"/>
      <c r="E312" s="3"/>
      <c r="F312" s="1"/>
      <c r="G312" s="10"/>
      <c r="H312" s="1"/>
      <c r="I312" s="3"/>
      <c r="J312" s="13"/>
      <c r="K312" s="3"/>
      <c r="L312" s="20"/>
      <c r="M312" s="20"/>
      <c r="N312" s="20"/>
      <c r="O312" s="1"/>
      <c r="P312" s="1"/>
      <c r="Q312" s="3"/>
      <c r="R312" s="3"/>
      <c r="S312" s="3"/>
      <c r="T312" s="3"/>
      <c r="U312" s="3"/>
      <c r="V312" s="3"/>
      <c r="W312" s="3"/>
      <c r="X312" s="3"/>
      <c r="Y312" s="1"/>
      <c r="Z312" s="3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</row>
    <row r="313" spans="1:38" ht="12.75">
      <c r="A313" s="5"/>
      <c r="C313" s="13"/>
      <c r="D313" s="3"/>
      <c r="E313" s="3"/>
      <c r="F313" s="1"/>
      <c r="G313" s="10"/>
      <c r="H313" s="1"/>
      <c r="I313" s="3"/>
      <c r="J313" s="3"/>
      <c r="K313" s="3"/>
      <c r="L313" s="20"/>
      <c r="M313" s="20"/>
      <c r="N313" s="20"/>
      <c r="O313" s="1"/>
      <c r="P313" s="1"/>
      <c r="Q313" s="3"/>
      <c r="R313" s="3"/>
      <c r="S313" s="3"/>
      <c r="T313" s="3"/>
      <c r="U313" s="3"/>
      <c r="V313" s="3"/>
      <c r="W313" s="3"/>
      <c r="X313" s="3"/>
      <c r="Y313" s="1"/>
      <c r="Z313" s="3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</row>
    <row r="314" spans="1:38" ht="12.75">
      <c r="A314" s="5"/>
      <c r="B314" s="13"/>
      <c r="C314" s="13"/>
      <c r="D314" s="3"/>
      <c r="E314" s="5"/>
      <c r="F314" s="5"/>
      <c r="G314" s="5"/>
      <c r="H314" s="5"/>
      <c r="I314" s="5"/>
      <c r="J314" s="3"/>
      <c r="K314" s="5"/>
      <c r="L314" s="5"/>
      <c r="M314" s="5"/>
      <c r="N314" s="5"/>
      <c r="O314" s="5"/>
      <c r="P314" s="5"/>
      <c r="Q314" s="3"/>
      <c r="R314" s="3"/>
      <c r="S314" s="3"/>
      <c r="T314" s="3"/>
      <c r="U314" s="3"/>
      <c r="V314" s="3"/>
      <c r="W314" s="3"/>
      <c r="X314" s="3"/>
      <c r="Y314" s="1"/>
      <c r="Z314" s="3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</row>
    <row r="315" spans="2:38" ht="12.75">
      <c r="B315" s="13"/>
      <c r="C315" s="1"/>
      <c r="D315" s="3"/>
      <c r="AK315" s="1"/>
      <c r="AL315" s="1"/>
    </row>
    <row r="316" spans="2:38" ht="12.75">
      <c r="B316" s="13"/>
      <c r="C316" s="1"/>
      <c r="D316" s="3"/>
      <c r="AK316" s="1"/>
      <c r="AL316" s="1"/>
    </row>
    <row r="317" spans="1:38" ht="12.75">
      <c r="A317" s="5"/>
      <c r="B317" s="13"/>
      <c r="C317" s="5"/>
      <c r="D317" s="5"/>
      <c r="E317" s="3"/>
      <c r="F317" s="1"/>
      <c r="G317" s="10"/>
      <c r="H317" s="1"/>
      <c r="I317" s="3"/>
      <c r="J317" s="5"/>
      <c r="K317" s="3"/>
      <c r="L317" s="20"/>
      <c r="M317" s="20"/>
      <c r="N317" s="20"/>
      <c r="O317" s="1"/>
      <c r="P317" s="1"/>
      <c r="Q317" s="3"/>
      <c r="R317" s="3"/>
      <c r="S317" s="3"/>
      <c r="T317" s="3"/>
      <c r="U317" s="3"/>
      <c r="V317" s="3"/>
      <c r="W317" s="3"/>
      <c r="X317" s="3"/>
      <c r="Y317" s="1"/>
      <c r="Z317" s="3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</row>
    <row r="318" spans="2:38" ht="12.75">
      <c r="B318" s="13"/>
      <c r="C318" s="5"/>
      <c r="D318" s="3"/>
      <c r="E318" s="1"/>
      <c r="F318" s="1"/>
      <c r="G318" s="5"/>
      <c r="H318" s="5"/>
      <c r="I318" s="1"/>
      <c r="J318" s="3"/>
      <c r="K318" s="3"/>
      <c r="L318" s="20"/>
      <c r="M318" s="20"/>
      <c r="N318" s="20"/>
      <c r="O318" s="1"/>
      <c r="P318" s="1"/>
      <c r="Q318" s="3"/>
      <c r="R318" s="3"/>
      <c r="S318" s="3"/>
      <c r="T318" s="3"/>
      <c r="U318" s="3"/>
      <c r="V318" s="3"/>
      <c r="W318" s="3"/>
      <c r="X318" s="3"/>
      <c r="Y318" s="1"/>
      <c r="Z318" s="3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</row>
    <row r="319" spans="2:38" ht="12.75">
      <c r="B319" s="13"/>
      <c r="C319" s="5"/>
      <c r="D319" s="5"/>
      <c r="E319" s="1"/>
      <c r="F319" s="1"/>
      <c r="G319" s="5"/>
      <c r="H319" s="1"/>
      <c r="I319" s="1"/>
      <c r="J319" s="3"/>
      <c r="K319" s="3"/>
      <c r="L319" s="20"/>
      <c r="M319" s="20"/>
      <c r="N319" s="20"/>
      <c r="O319" s="1"/>
      <c r="P319" s="1"/>
      <c r="Q319" s="3"/>
      <c r="R319" s="3"/>
      <c r="S319" s="3"/>
      <c r="T319" s="3"/>
      <c r="U319" s="3"/>
      <c r="V319" s="3"/>
      <c r="W319" s="3"/>
      <c r="X319" s="3"/>
      <c r="Y319" s="1"/>
      <c r="Z319" s="3"/>
      <c r="AA319" s="3"/>
      <c r="AB319" s="3"/>
      <c r="AC319" s="3"/>
      <c r="AD319" s="26"/>
      <c r="AE319" s="1"/>
      <c r="AF319" s="3"/>
      <c r="AG319" s="1"/>
      <c r="AH319" s="1"/>
      <c r="AI319" s="1"/>
      <c r="AJ319" s="1"/>
      <c r="AK319" s="1"/>
      <c r="AL319" s="1"/>
    </row>
    <row r="320" spans="2:38" ht="12.75">
      <c r="B320" s="2"/>
      <c r="C320" s="5"/>
      <c r="D320" s="3"/>
      <c r="E320" s="21"/>
      <c r="F320" s="13"/>
      <c r="G320" s="11"/>
      <c r="H320" s="11"/>
      <c r="I320" s="1"/>
      <c r="J320" s="3"/>
      <c r="K320" s="13"/>
      <c r="L320" s="11"/>
      <c r="M320" s="11"/>
      <c r="N320" s="1"/>
      <c r="O320" s="1"/>
      <c r="P320" s="20"/>
      <c r="Q320" s="1"/>
      <c r="R320" s="1"/>
      <c r="S320" s="1"/>
      <c r="T320" s="1"/>
      <c r="U320" s="1"/>
      <c r="V320" s="1"/>
      <c r="W320" s="1"/>
      <c r="X320" s="22"/>
      <c r="Y320" s="23"/>
      <c r="Z320" s="25"/>
      <c r="AA320" s="3"/>
      <c r="AB320" s="3"/>
      <c r="AC320" s="3"/>
      <c r="AD320" s="11"/>
      <c r="AE320" s="1"/>
      <c r="AF320" s="3"/>
      <c r="AG320" s="1"/>
      <c r="AH320" s="1"/>
      <c r="AI320" s="1"/>
      <c r="AJ320" s="1"/>
      <c r="AK320" s="1"/>
      <c r="AL320" s="1"/>
    </row>
    <row r="321" spans="2:38" ht="12.75">
      <c r="B321" s="3"/>
      <c r="C321" s="11"/>
      <c r="D321" s="1"/>
      <c r="E321" s="21"/>
      <c r="F321" s="13"/>
      <c r="G321" s="11"/>
      <c r="H321" s="1"/>
      <c r="I321" s="1"/>
      <c r="J321" s="11"/>
      <c r="K321" s="13"/>
      <c r="L321" s="11"/>
      <c r="M321" s="11"/>
      <c r="N321" s="1"/>
      <c r="O321" s="1"/>
      <c r="P321" s="20"/>
      <c r="Q321" s="1"/>
      <c r="R321" s="1"/>
      <c r="S321" s="1"/>
      <c r="T321" s="1"/>
      <c r="U321" s="1"/>
      <c r="V321" s="1"/>
      <c r="W321" s="1"/>
      <c r="X321" s="1"/>
      <c r="Y321" s="1"/>
      <c r="Z321" s="25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</row>
    <row r="322" spans="2:38" ht="12.75">
      <c r="B322" s="5"/>
      <c r="C322" s="11"/>
      <c r="D322" s="1"/>
      <c r="E322" s="21"/>
      <c r="F322" s="21"/>
      <c r="G322" s="11"/>
      <c r="H322" s="1"/>
      <c r="I322" s="1"/>
      <c r="J322" s="11"/>
      <c r="K322" s="13"/>
      <c r="L322" s="11"/>
      <c r="M322" s="13"/>
      <c r="N322" s="11"/>
      <c r="O322" s="11"/>
      <c r="P322" s="20"/>
      <c r="Q322" s="25"/>
      <c r="R322" s="3"/>
      <c r="S322" s="3"/>
      <c r="T322" s="3"/>
      <c r="U322" s="3"/>
      <c r="V322" s="3"/>
      <c r="W322" s="3"/>
      <c r="X322" s="3"/>
      <c r="Y322" s="1"/>
      <c r="Z322" s="3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</row>
    <row r="323" spans="2:38" ht="12.75">
      <c r="B323" s="3"/>
      <c r="C323" s="11"/>
      <c r="D323" s="1"/>
      <c r="E323" s="21"/>
      <c r="F323" s="21"/>
      <c r="G323" s="11"/>
      <c r="H323" s="1"/>
      <c r="I323" s="1"/>
      <c r="J323" s="1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</row>
    <row r="324" spans="2:38" ht="12.75">
      <c r="B324" s="1"/>
      <c r="C324" s="11"/>
      <c r="D324" s="1"/>
      <c r="E324" s="5"/>
      <c r="F324" s="1"/>
      <c r="G324" s="1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39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</row>
    <row r="325" spans="2:38" ht="12.75">
      <c r="B325" s="1"/>
      <c r="C325" s="13"/>
      <c r="D325" s="1"/>
      <c r="E325" s="5"/>
      <c r="F325" s="5"/>
      <c r="G325" s="13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</row>
    <row r="326" spans="2:38" ht="12.75">
      <c r="B326" s="21"/>
      <c r="C326" s="11"/>
      <c r="D326" s="1"/>
      <c r="E326" s="21"/>
      <c r="F326" s="21"/>
      <c r="G326" s="1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</row>
    <row r="327" spans="2:38" ht="12.75">
      <c r="B327" s="21"/>
      <c r="C327" s="11"/>
      <c r="D327" s="1"/>
      <c r="E327" s="21"/>
      <c r="F327" s="21"/>
      <c r="G327" s="1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</row>
    <row r="328" spans="2:38" ht="12.75">
      <c r="B328" s="5"/>
      <c r="C328" s="11"/>
      <c r="D328" s="1"/>
      <c r="E328" s="21"/>
      <c r="F328" s="21"/>
      <c r="G328" s="1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</row>
    <row r="329" spans="2:38" ht="12.75">
      <c r="B329" s="21"/>
      <c r="C329" s="11"/>
      <c r="D329" s="1"/>
      <c r="E329" s="21"/>
      <c r="F329" s="21"/>
      <c r="G329" s="1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</row>
    <row r="330" spans="2:38" ht="12.75">
      <c r="B330" s="5"/>
      <c r="C330" s="11"/>
      <c r="D330" s="1"/>
      <c r="E330" s="5"/>
      <c r="F330" s="5"/>
      <c r="G330" s="1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40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</row>
    <row r="331" spans="2:38" ht="12.75">
      <c r="B331" s="21"/>
      <c r="C331" s="11"/>
      <c r="D331" s="1"/>
      <c r="E331" s="21"/>
      <c r="F331" s="13"/>
      <c r="G331" s="1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</row>
    <row r="332" spans="2:38" ht="12.75">
      <c r="B332" s="5"/>
      <c r="C332" s="11"/>
      <c r="D332" s="1"/>
      <c r="E332" s="21"/>
      <c r="F332" s="11"/>
      <c r="G332" s="1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</row>
    <row r="333" spans="2:38" ht="12.75">
      <c r="B333" s="21"/>
      <c r="C333" s="11"/>
      <c r="D333" s="1"/>
      <c r="E333" s="21"/>
      <c r="F333" s="11"/>
      <c r="G333" s="1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</row>
    <row r="334" spans="2:38" ht="12.75">
      <c r="B334" s="5"/>
      <c r="C334" s="11"/>
      <c r="D334" s="1"/>
      <c r="E334" s="21"/>
      <c r="F334" s="11"/>
      <c r="G334" s="1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40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</row>
    <row r="335" spans="2:38" ht="12.75">
      <c r="B335" s="5"/>
      <c r="C335" s="11"/>
      <c r="D335" s="1"/>
      <c r="E335" s="21"/>
      <c r="F335" s="11"/>
      <c r="G335" s="1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</row>
    <row r="336" spans="2:38" ht="12.75">
      <c r="B336" s="21"/>
      <c r="C336" s="11"/>
      <c r="D336" s="1"/>
      <c r="E336" s="5"/>
      <c r="F336" s="3"/>
      <c r="G336" s="1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40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</row>
    <row r="337" spans="2:38" ht="12.75">
      <c r="B337" s="21"/>
      <c r="C337" s="11"/>
      <c r="D337" s="1"/>
      <c r="E337" s="5"/>
      <c r="F337" s="1"/>
      <c r="G337" s="1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40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</row>
    <row r="338" spans="2:38" ht="12.75">
      <c r="B338" s="21"/>
      <c r="C338" s="11"/>
      <c r="D338" s="1"/>
      <c r="E338" s="21"/>
      <c r="F338" s="13"/>
      <c r="G338" s="1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40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</row>
    <row r="339" spans="2:38" ht="12.75">
      <c r="B339" s="21"/>
      <c r="C339" s="11"/>
      <c r="D339" s="1"/>
      <c r="E339" s="21"/>
      <c r="F339" s="21"/>
      <c r="G339" s="1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40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</row>
    <row r="340" spans="2:38" ht="12.75">
      <c r="B340" s="5"/>
      <c r="C340" s="11"/>
      <c r="D340" s="1"/>
      <c r="E340" s="21"/>
      <c r="F340" s="21"/>
      <c r="G340" s="1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</row>
    <row r="341" spans="2:38" ht="12.75">
      <c r="B341" s="21"/>
      <c r="C341" s="11"/>
      <c r="D341" s="1"/>
      <c r="E341" s="21"/>
      <c r="F341" s="1"/>
      <c r="G341" s="1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</row>
    <row r="342" spans="2:38" ht="12.75">
      <c r="B342" s="5"/>
      <c r="C342" s="11"/>
      <c r="D342" s="1"/>
      <c r="E342" s="5"/>
      <c r="F342" s="5"/>
      <c r="G342" s="1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</row>
    <row r="343" spans="2:38" ht="12.75">
      <c r="B343" s="21"/>
      <c r="C343" s="11"/>
      <c r="D343" s="1"/>
      <c r="E343" s="5"/>
      <c r="F343" s="3"/>
      <c r="G343" s="1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</row>
    <row r="344" spans="2:38" ht="12.75">
      <c r="B344" s="5"/>
      <c r="C344" s="11"/>
      <c r="D344" s="1"/>
      <c r="E344" s="21"/>
      <c r="F344" s="21"/>
      <c r="G344" s="1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</row>
    <row r="345" spans="2:38" ht="12.75">
      <c r="B345" s="21"/>
      <c r="C345" s="11"/>
      <c r="D345" s="11"/>
      <c r="E345" s="11"/>
      <c r="F345" s="1"/>
      <c r="G345" s="1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</row>
    <row r="346" spans="2:38" ht="12.75">
      <c r="B346" s="21"/>
      <c r="C346" s="11"/>
      <c r="D346" s="11"/>
      <c r="E346" s="1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</row>
    <row r="347" spans="2:38" ht="12.75">
      <c r="B347" s="21"/>
      <c r="C347" s="11"/>
      <c r="D347" s="11"/>
      <c r="E347" s="1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</row>
    <row r="348" spans="2:38" ht="12.75">
      <c r="B348" s="21"/>
      <c r="C348" s="11"/>
      <c r="D348" s="11"/>
      <c r="E348" s="1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</row>
    <row r="349" spans="2:38" ht="12.75">
      <c r="B349" s="21"/>
      <c r="C349" s="11"/>
      <c r="D349" s="11"/>
      <c r="E349" s="1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</row>
    <row r="350" spans="2:38" ht="12.75">
      <c r="B350" s="21"/>
      <c r="C350" s="11"/>
      <c r="D350" s="11"/>
      <c r="E350" s="1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</row>
    <row r="351" spans="2:38" ht="12.75">
      <c r="B351" s="21"/>
      <c r="C351" s="11"/>
      <c r="D351" s="11"/>
      <c r="E351" s="1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</row>
    <row r="352" spans="2:38" ht="12.75">
      <c r="B352" s="1"/>
      <c r="C352" s="11"/>
      <c r="D352" s="11"/>
      <c r="E352" s="1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</row>
    <row r="353" spans="2:38" ht="12.75">
      <c r="B353" s="1"/>
      <c r="C353" s="11"/>
      <c r="D353" s="11"/>
      <c r="E353" s="1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</row>
    <row r="354" spans="2:26" ht="12.75">
      <c r="B354" s="1"/>
      <c r="C354" s="11"/>
      <c r="D354" s="11"/>
      <c r="E354" s="1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2:10" ht="12.75">
      <c r="B355" s="1"/>
      <c r="C355" s="11"/>
      <c r="D355" s="11"/>
      <c r="J355" s="1"/>
    </row>
    <row r="356" spans="2:38" ht="12.75">
      <c r="B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</row>
    <row r="357" spans="2:38" ht="12.75">
      <c r="B357" s="1"/>
      <c r="E357" s="3"/>
      <c r="F357" s="1"/>
      <c r="G357" s="1"/>
      <c r="H357" s="1"/>
      <c r="I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</row>
    <row r="358" spans="2:38" ht="12.75">
      <c r="B358" s="1"/>
      <c r="C358" s="27"/>
      <c r="D358" s="3"/>
      <c r="E358" s="1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</row>
    <row r="359" spans="2:38" ht="12.75">
      <c r="B359" s="1"/>
      <c r="C359" s="13"/>
      <c r="D359" s="13"/>
      <c r="E359" s="1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</row>
    <row r="360" spans="2:38" ht="12.75">
      <c r="B360" s="1"/>
      <c r="C360" s="11"/>
      <c r="D360" s="11"/>
      <c r="E360" s="1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</row>
    <row r="361" spans="3:38" ht="12.75">
      <c r="C361" s="11"/>
      <c r="D361" s="11"/>
      <c r="E361" s="1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</row>
    <row r="362" spans="3:38" ht="12.75">
      <c r="C362" s="11"/>
      <c r="D362" s="11"/>
      <c r="E362" s="1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</row>
    <row r="363" spans="2:38" ht="12.75">
      <c r="B363" s="1"/>
      <c r="C363" s="11"/>
      <c r="D363" s="11"/>
      <c r="E363" s="1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</row>
    <row r="364" spans="2:38" ht="12.75">
      <c r="B364" s="1"/>
      <c r="C364" s="11"/>
      <c r="D364" s="11"/>
      <c r="E364" s="1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</row>
    <row r="365" spans="2:38" ht="12.75">
      <c r="B365" s="1"/>
      <c r="C365" s="11"/>
      <c r="D365" s="11"/>
      <c r="E365" s="1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</row>
    <row r="366" spans="2:38" ht="12.75">
      <c r="B366" s="1"/>
      <c r="C366" s="11"/>
      <c r="D366" s="11"/>
      <c r="E366" s="1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</row>
    <row r="367" spans="2:38" ht="12.75">
      <c r="B367" s="1"/>
      <c r="C367" s="11"/>
      <c r="D367" s="11"/>
      <c r="E367" s="1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</row>
    <row r="368" spans="2:38" ht="12.75">
      <c r="B368" s="1"/>
      <c r="C368" s="11"/>
      <c r="D368" s="11"/>
      <c r="E368" s="1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</row>
    <row r="369" spans="2:38" ht="12.75">
      <c r="B369" s="1"/>
      <c r="C369" s="11"/>
      <c r="D369" s="11"/>
      <c r="E369" s="1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</row>
    <row r="370" spans="2:38" ht="12.75">
      <c r="B370" s="1"/>
      <c r="C370" s="11"/>
      <c r="D370" s="11"/>
      <c r="E370" s="1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</row>
    <row r="371" spans="2:38" ht="12.75">
      <c r="B371" s="1"/>
      <c r="C371" s="11"/>
      <c r="D371" s="11"/>
      <c r="E371" s="1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</row>
    <row r="372" spans="2:38" ht="12.75">
      <c r="B372" s="1"/>
      <c r="C372" s="11"/>
      <c r="D372" s="11"/>
      <c r="E372" s="1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</row>
    <row r="373" spans="2:38" ht="12.75">
      <c r="B373" s="1"/>
      <c r="C373" s="11"/>
      <c r="D373" s="11"/>
      <c r="E373" s="1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</row>
    <row r="374" spans="2:38" ht="12.75">
      <c r="B374" s="1"/>
      <c r="C374" s="11"/>
      <c r="D374" s="11"/>
      <c r="E374" s="1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</row>
    <row r="375" spans="2:38" ht="12.75">
      <c r="B375" s="1"/>
      <c r="C375" s="11"/>
      <c r="D375" s="11"/>
      <c r="E375" s="1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</row>
    <row r="376" spans="2:38" ht="12.75">
      <c r="B376" s="1"/>
      <c r="C376" s="11"/>
      <c r="D376" s="11"/>
      <c r="E376" s="1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</row>
    <row r="377" spans="2:38" ht="12.75">
      <c r="B377" s="1"/>
      <c r="C377" s="11"/>
      <c r="D377" s="1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</row>
    <row r="378" spans="2:38" ht="12.75">
      <c r="B378" s="1"/>
      <c r="C378" s="11"/>
      <c r="D378" s="11"/>
      <c r="E378" s="1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</row>
    <row r="379" spans="2:38" ht="12.75">
      <c r="B379" s="1"/>
      <c r="C379" s="11"/>
      <c r="D379" s="11"/>
      <c r="E379" s="1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</row>
    <row r="380" spans="2:38" ht="12.75">
      <c r="B380" s="1"/>
      <c r="C380" s="11"/>
      <c r="D380" s="11"/>
      <c r="E380" s="1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</row>
    <row r="381" spans="2:38" ht="12.75">
      <c r="B381" s="1"/>
      <c r="C381" s="11"/>
      <c r="D381" s="11"/>
      <c r="E381" s="1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</row>
    <row r="382" spans="2:26" ht="12.75">
      <c r="B382" s="1"/>
      <c r="C382" s="11"/>
      <c r="D382" s="11"/>
      <c r="E382" s="1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2:10" ht="12.75">
      <c r="B383" s="1"/>
      <c r="C383" s="11"/>
      <c r="D383" s="11"/>
      <c r="J383" s="1"/>
    </row>
    <row r="384" ht="12.75">
      <c r="B384" s="1"/>
    </row>
    <row r="385" ht="12.75">
      <c r="B385" s="1"/>
    </row>
    <row r="386" ht="12.75">
      <c r="B386" s="1"/>
    </row>
    <row r="387" ht="12.75">
      <c r="B387" s="1"/>
    </row>
    <row r="388" ht="12.75">
      <c r="B388" s="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</cols>
  <sheetData>
    <row r="1" spans="2:6" ht="12.75">
      <c r="B1" s="1"/>
      <c r="C1" s="1"/>
      <c r="D1" s="1"/>
      <c r="E1" s="1"/>
      <c r="F1" s="1"/>
    </row>
    <row r="4" spans="2:6" ht="12.75">
      <c r="B4" s="3" t="s">
        <v>63</v>
      </c>
      <c r="C4" s="1"/>
      <c r="D4" s="1"/>
      <c r="E4" s="1"/>
      <c r="F4" s="1"/>
    </row>
    <row r="5" spans="2:6" ht="12.75">
      <c r="B5" s="3"/>
      <c r="C5" s="1"/>
      <c r="D5" s="1"/>
      <c r="E5" s="1"/>
      <c r="F5" s="24"/>
    </row>
    <row r="6" spans="2:6" ht="12.75">
      <c r="B6" s="1" t="s">
        <v>52</v>
      </c>
      <c r="C6" s="1"/>
      <c r="D6" s="1"/>
      <c r="E6" s="1"/>
      <c r="F6" s="24"/>
    </row>
    <row r="7" spans="2:6" ht="12.75">
      <c r="B7" s="1" t="s">
        <v>46</v>
      </c>
      <c r="C7" s="1"/>
      <c r="D7" s="1"/>
      <c r="E7" s="1"/>
      <c r="F7" s="1"/>
    </row>
    <row r="8" spans="2:6" ht="12.75">
      <c r="B8" s="1" t="s">
        <v>31</v>
      </c>
      <c r="C8" s="1"/>
      <c r="D8" s="1"/>
      <c r="E8" s="1"/>
      <c r="F8" s="1"/>
    </row>
    <row r="9" spans="2:6" ht="12.75">
      <c r="B9" s="1" t="s">
        <v>64</v>
      </c>
      <c r="C9" s="1"/>
      <c r="D9" s="1"/>
      <c r="E9" s="1"/>
      <c r="F9" s="1"/>
    </row>
    <row r="10" spans="2:6" ht="12.75">
      <c r="B10" s="1" t="s">
        <v>65</v>
      </c>
      <c r="C10" s="1"/>
      <c r="D10" s="1"/>
      <c r="E10" s="1"/>
      <c r="F10" s="1"/>
    </row>
    <row r="11" spans="2:6" ht="12.75">
      <c r="B11" s="1" t="s">
        <v>66</v>
      </c>
      <c r="C11" s="1"/>
      <c r="D11" s="1"/>
      <c r="E11" s="1"/>
      <c r="F11" s="1"/>
    </row>
    <row r="12" spans="2:6" ht="12.75">
      <c r="B12" s="1" t="s">
        <v>67</v>
      </c>
      <c r="C12" s="1"/>
      <c r="D12" s="1"/>
      <c r="E12" s="1"/>
      <c r="F12" s="24"/>
    </row>
    <row r="13" spans="2:6" ht="12.75">
      <c r="B13" s="1" t="s">
        <v>68</v>
      </c>
      <c r="C13" s="1"/>
      <c r="D13" s="1"/>
      <c r="E13" s="1"/>
      <c r="F13" s="1"/>
    </row>
    <row r="14" spans="2:6" ht="12.75">
      <c r="B14" s="1" t="s">
        <v>30</v>
      </c>
      <c r="C14" s="1"/>
      <c r="D14" s="1"/>
      <c r="E14" s="1"/>
      <c r="F14" s="1"/>
    </row>
    <row r="15" spans="2:6" ht="12.75">
      <c r="B15" s="1" t="s">
        <v>42</v>
      </c>
      <c r="C15" s="1"/>
      <c r="D15" s="1"/>
      <c r="E15" s="1"/>
      <c r="F15" s="1"/>
    </row>
    <row r="16" spans="2:6" ht="12.75">
      <c r="B16" s="1" t="s">
        <v>60</v>
      </c>
      <c r="C16" s="1"/>
      <c r="D16" s="1"/>
      <c r="E16" s="1"/>
      <c r="F16" s="24"/>
    </row>
    <row r="17" spans="2:6" ht="12.75">
      <c r="B17" s="1" t="s">
        <v>61</v>
      </c>
      <c r="C17" s="1"/>
      <c r="D17" s="1"/>
      <c r="E17" s="1"/>
      <c r="F17" s="1"/>
    </row>
    <row r="18" spans="2:6" ht="12.75">
      <c r="B18" s="1" t="s">
        <v>69</v>
      </c>
      <c r="C18" s="1"/>
      <c r="D18" s="1"/>
      <c r="E18" s="1"/>
      <c r="F18" s="1"/>
    </row>
    <row r="19" spans="2:6" ht="12.75">
      <c r="B19" s="1" t="s">
        <v>41</v>
      </c>
      <c r="C19" s="1"/>
      <c r="D19" s="1"/>
      <c r="E19" s="1"/>
      <c r="F19" s="24"/>
    </row>
    <row r="20" spans="2:6" ht="12.75">
      <c r="B20" s="1" t="s">
        <v>70</v>
      </c>
      <c r="C20" s="1"/>
      <c r="D20" s="1"/>
      <c r="E20" s="1"/>
      <c r="F20" s="1"/>
    </row>
    <row r="21" spans="2:6" ht="12.75">
      <c r="B21" s="1" t="s">
        <v>71</v>
      </c>
      <c r="C21" s="1"/>
      <c r="D21" s="1"/>
      <c r="E21" s="1"/>
      <c r="F21" s="1"/>
    </row>
    <row r="22" spans="2:6" ht="12.75">
      <c r="B22" s="1" t="s">
        <v>36</v>
      </c>
      <c r="C22" s="1"/>
      <c r="D22" s="1"/>
      <c r="E22" s="1"/>
      <c r="F22" s="1"/>
    </row>
    <row r="23" spans="2:6" ht="12.75">
      <c r="B23" s="1" t="s">
        <v>72</v>
      </c>
      <c r="C23" s="1"/>
      <c r="D23" s="1"/>
      <c r="E23" s="1"/>
      <c r="F23" s="1"/>
    </row>
    <row r="24" spans="2:6" ht="12.75">
      <c r="B24" s="1" t="s">
        <v>73</v>
      </c>
      <c r="C24" s="1"/>
      <c r="D24" s="1"/>
      <c r="E24" s="1"/>
      <c r="F24" s="1"/>
    </row>
    <row r="25" spans="2:6" ht="12.75">
      <c r="B25" s="1" t="s">
        <v>33</v>
      </c>
      <c r="C25" s="1"/>
      <c r="D25" s="1"/>
      <c r="E25" s="1"/>
      <c r="F25" s="1"/>
    </row>
    <row r="26" spans="2:6" ht="12.75">
      <c r="B26" s="1" t="s">
        <v>54</v>
      </c>
      <c r="C26" s="1"/>
      <c r="D26" s="1"/>
      <c r="E26" s="1"/>
      <c r="F26" s="1"/>
    </row>
    <row r="27" spans="2:6" ht="12.75">
      <c r="B27" s="1" t="s">
        <v>62</v>
      </c>
      <c r="C27" s="1"/>
      <c r="D27" s="1"/>
      <c r="E27" s="1"/>
      <c r="F27" s="1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4.57421875" style="0" customWidth="1"/>
  </cols>
  <sheetData>
    <row r="1" ht="12.75">
      <c r="A1" s="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University of Chicago, GSB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John Cochrane</cp:lastModifiedBy>
  <cp:lastPrinted>2002-10-08T16:34:19Z</cp:lastPrinted>
  <dcterms:created xsi:type="dcterms:W3CDTF">2002-04-11T18:25:33Z</dcterms:created>
  <dcterms:modified xsi:type="dcterms:W3CDTF">2008-10-24T13:24:20Z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-190181795</vt:i4>
  </property>
  <property fmtid="{D5CDD505-2E9C-101B-9397-08002B2CF9AE}" pid="3" name="_EmailSubject">
    <vt:lpwstr/>
  </property>
  <property fmtid="{D5CDD505-2E9C-101B-9397-08002B2CF9AE}" pid="4" name="_AuthorEmail">
    <vt:lpwstr>john.cochrane@gsb.uchicago.edu</vt:lpwstr>
  </property>
  <property fmtid="{D5CDD505-2E9C-101B-9397-08002B2CF9AE}" pid="5" name="_AuthorEmailDisplayName">
    <vt:lpwstr>John Cochrane</vt:lpwstr>
  </property>
  <property fmtid="{D5CDD505-2E9C-101B-9397-08002B2CF9AE}" pid="6" name="_ReviewingToolsShownOnce">
    <vt:lpwstr/>
  </property>
</Properties>
</file>